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kvalap" sheetId="6" r:id="rId6"/>
    <sheet name="Egyensúly 2012-2014. " sheetId="7" r:id="rId7"/>
    <sheet name="utem" sheetId="8" r:id="rId8"/>
    <sheet name="forintos mérleg" sheetId="9" r:id="rId9"/>
    <sheet name="vagyon" sheetId="10" r:id="rId10"/>
    <sheet name="100 FÖLÖTTI" sheetId="11" r:id="rId11"/>
    <sheet name="beruházás" sheetId="12" r:id="rId12"/>
    <sheet name="értékpapír" sheetId="13" r:id="rId13"/>
    <sheet name="követelés" sheetId="14" r:id="rId14"/>
    <sheet name="kötelezettség" sheetId="15" r:id="rId15"/>
    <sheet name="változások" sheetId="16" r:id="rId16"/>
    <sheet name="reszesedes" sheetId="17" r:id="rId17"/>
    <sheet name="közvetett támog" sheetId="18" r:id="rId18"/>
    <sheet name="Bevételek" sheetId="19" r:id="rId19"/>
    <sheet name="Kiadás" sheetId="20" r:id="rId20"/>
    <sheet name="COFOG" sheetId="21" r:id="rId21"/>
    <sheet name="Határozat (2)" sheetId="22" state="hidden" r:id="rId22"/>
  </sheets>
  <externalReferences>
    <externalReference r:id="rId25"/>
    <externalReference r:id="rId26"/>
    <externalReference r:id="rId27"/>
    <externalReference r:id="rId28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 localSheetId="15">'[1]vagyon'!#REF!</definedName>
    <definedName name="bb">'[1]vagyon'!#REF!</definedName>
    <definedName name="bbb" localSheetId="15">'[1]vagyon'!#REF!</definedName>
    <definedName name="bbb">'[1]vagyon'!#REF!</definedName>
    <definedName name="bháza" localSheetId="15">'[1]vagyon'!#REF!</definedName>
    <definedName name="bháza">'[1]vagyon'!#REF!</definedName>
    <definedName name="CC" localSheetId="15">'[1]vagyon'!#REF!</definedName>
    <definedName name="CC">'[1]vagyon'!#REF!</definedName>
    <definedName name="ccc" localSheetId="15">'[1]vagyon'!#REF!</definedName>
    <definedName name="ccc">'[1]vagyon'!#REF!</definedName>
    <definedName name="cccc" localSheetId="15">'[2]vagyon'!#REF!</definedName>
    <definedName name="cccc">'[2]vagyon'!#REF!</definedName>
    <definedName name="cccccc" localSheetId="15">'[1]vagyon'!#REF!</definedName>
    <definedName name="cccccc">'[1]vagyon'!#REF!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 localSheetId="15">'[1]vagyon'!#REF!</definedName>
    <definedName name="ééééé">'[1]vagyon'!#REF!</definedName>
    <definedName name="ff" localSheetId="15">'[2]vagyon'!#REF!</definedName>
    <definedName name="ff">'[2]vagyon'!#REF!</definedName>
    <definedName name="fff" localSheetId="15">'[1]vagyon'!#REF!</definedName>
    <definedName name="fff">'[1]vagyon'!#REF!</definedName>
    <definedName name="ffff" localSheetId="15">'[1]vagyon'!#REF!</definedName>
    <definedName name="ffff">'[1]vagyon'!#REF!</definedName>
    <definedName name="ffffffff" localSheetId="15">'[1]vagyon'!#REF!</definedName>
    <definedName name="ffffffff">'[1]vagyon'!#REF!</definedName>
    <definedName name="HHH" localSheetId="15">'[1]vagyon'!#REF!</definedName>
    <definedName name="HHH">'[1]vagyon'!#REF!</definedName>
    <definedName name="HHHH" localSheetId="15">'[1]vagyon'!#REF!</definedName>
    <definedName name="HHHH">'[1]vagyon'!#REF!</definedName>
    <definedName name="iiii" localSheetId="15">'[1]vagyon'!#REF!</definedName>
    <definedName name="iiii">'[1]vagyon'!#REF!</definedName>
    <definedName name="kkk" localSheetId="15">'[1]vagyon'!#REF!</definedName>
    <definedName name="kkk">'[1]vagyon'!#REF!</definedName>
    <definedName name="kkkkk" localSheetId="15">'[1]vagyon'!#REF!</definedName>
    <definedName name="kkkkk">'[1]vagyon'!#REF!</definedName>
    <definedName name="lll" localSheetId="15">'[1]vagyon'!#REF!</definedName>
    <definedName name="lll">'[1]vagyon'!#REF!</definedName>
    <definedName name="mm" localSheetId="15">'[1]vagyon'!#REF!</definedName>
    <definedName name="mm">'[1]vagyon'!#REF!</definedName>
    <definedName name="mmm" localSheetId="15">'[1]vagyon'!#REF!</definedName>
    <definedName name="mmm">'[1]vagyon'!#REF!</definedName>
    <definedName name="_xlnm.Print_Titles" localSheetId="10">'100 FÖLÖTTI'!$1:$6</definedName>
    <definedName name="_xlnm.Print_Titles" localSheetId="11">'beruházás'!$1:$6</definedName>
    <definedName name="_xlnm.Print_Titles" localSheetId="18">'Bevételek'!$1:$4</definedName>
    <definedName name="_xlnm.Print_Titles" localSheetId="20">'COFOG'!$1:$5</definedName>
    <definedName name="_xlnm.Print_Titles" localSheetId="6">'Egyensúly 2012-2014. '!$1:$2</definedName>
    <definedName name="_xlnm.Print_Titles" localSheetId="12">'értékpapír'!$1:$7</definedName>
    <definedName name="_xlnm.Print_Titles" localSheetId="1">'Felh'!$1:$6</definedName>
    <definedName name="_xlnm.Print_Titles" localSheetId="8">'forintos mérleg'!$1:$4</definedName>
    <definedName name="_xlnm.Print_Titles" localSheetId="19">'Kiadás'!$1:$4</definedName>
    <definedName name="_xlnm.Print_Titles" localSheetId="14">'kötelezettség'!$1:$6</definedName>
    <definedName name="_xlnm.Print_Titles" localSheetId="13">'követelés'!$1:$6</definedName>
    <definedName name="_xlnm.Print_Titles" localSheetId="17">'közvetett támog'!$1:$3</definedName>
    <definedName name="_xlnm.Print_Titles" localSheetId="0">'Összesen'!$1:$4</definedName>
    <definedName name="_xlnm.Print_Titles" localSheetId="9">'vagyon'!$1:$6</definedName>
    <definedName name="_xlnm.Print_Titles" localSheetId="15">'változások'!$1:$4</definedName>
    <definedName name="Nyomtatási_ter" localSheetId="11">'[3]vagyon'!#REF!</definedName>
    <definedName name="Nyomtatási_ter" localSheetId="8">'[3]vagyon'!#REF!</definedName>
    <definedName name="Nyomtatási_ter" localSheetId="14">'[3]vagyon'!#REF!</definedName>
    <definedName name="Nyomtatási_ter" localSheetId="13">'[3]vagyon'!#REF!</definedName>
    <definedName name="Nyomtatási_ter" localSheetId="16">'[1]vagyon'!#REF!</definedName>
    <definedName name="Nyomtatási_ter" localSheetId="9">'[3]vagyon'!#REF!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OOO" localSheetId="15">'[2]vagyon'!#REF!</definedName>
    <definedName name="OOO">'[2]vagyon'!#REF!</definedName>
    <definedName name="OOOO" localSheetId="15">'[1]vagyon'!#REF!</definedName>
    <definedName name="OOOO">'[1]vagyon'!#REF!</definedName>
    <definedName name="OOOOOO" localSheetId="15">'[1]vagyon'!#REF!</definedName>
    <definedName name="OOOOOO">'[1]vagyon'!#REF!</definedName>
    <definedName name="OOÚÚÚÚ" localSheetId="15">'[1]vagyon'!#REF!</definedName>
    <definedName name="OOÚÚÚÚ">'[1]vagyon'!#REF!</definedName>
    <definedName name="OŐŐ" localSheetId="15">'[1]vagyon'!#REF!</definedName>
    <definedName name="OŐŐ">'[1]vagyon'!#REF!</definedName>
    <definedName name="ŐŐŐ" localSheetId="15">'[1]vagyon'!#REF!</definedName>
    <definedName name="ŐŐŐ">'[1]vagyon'!#REF!</definedName>
    <definedName name="Pénzmaradvány." localSheetId="8">'[2]vagyon'!#REF!</definedName>
    <definedName name="Pénzmaradvány." localSheetId="14">'[2]vagyon'!#REF!</definedName>
    <definedName name="Pénzmaradvány." localSheetId="13">'[2]vagyon'!#REF!</definedName>
    <definedName name="Pénzmaradvány." localSheetId="9">'[2]vagyon'!#REF!</definedName>
    <definedName name="Pénzmaradvány." localSheetId="4">'[4]vagyon'!#REF!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'[4]vagyon'!#REF!</definedName>
    <definedName name="pp" localSheetId="15">'[1]vagyon'!#REF!</definedName>
    <definedName name="pp">'[1]vagyon'!#REF!</definedName>
    <definedName name="uu" localSheetId="15">'[1]vagyon'!#REF!</definedName>
    <definedName name="uu">'[1]vagyon'!#REF!</definedName>
    <definedName name="uuuuu" localSheetId="15">'[1]vagyon'!#REF!</definedName>
    <definedName name="uuuuu">'[1]vagyon'!#REF!</definedName>
    <definedName name="ŰŰ" localSheetId="15">'[2]vagyon'!#REF!</definedName>
    <definedName name="ŰŰ">'[2]vagyon'!#REF!</definedName>
    <definedName name="vagy">'[3]vagyon'!#REF!</definedName>
    <definedName name="ww" localSheetId="15">'[1]vagyon'!#REF!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 localSheetId="15">'[1]vagyon'!#REF!</definedName>
    <definedName name="xxxxx">'[1]vagyon'!#REF!</definedName>
    <definedName name="ZZZZZ" localSheetId="15">'[1]vagyon'!#REF!</definedName>
    <definedName name="ZZZZZ">'[1]vagyon'!#REF!</definedName>
  </definedNames>
  <calcPr fullCalcOnLoad="1"/>
</workbook>
</file>

<file path=xl/comments19.xml><?xml version="1.0" encoding="utf-8"?>
<comments xmlns="http://schemas.openxmlformats.org/spreadsheetml/2006/main">
  <authors>
    <author>Livi</author>
  </authors>
  <commentList>
    <comment ref="A2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0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<sst xmlns="http://schemas.openxmlformats.org/spreadsheetml/2006/main" count="1299" uniqueCount="831">
  <si>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</si>
  <si>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</si>
  <si>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</si>
  <si>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</si>
  <si>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</si>
  <si>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</si>
  <si>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</si>
  <si>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</si>
  <si>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</si>
  <si>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</si>
  <si>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</si>
  <si>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</si>
  <si>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</si>
  <si>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</si>
  <si>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</si>
  <si>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</si>
  <si>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</si>
  <si>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</si>
  <si>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</si>
  <si>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</si>
  <si>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</si>
  <si>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</si>
  <si>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</si>
  <si>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</si>
  <si>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</si>
  <si>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</si>
  <si>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</si>
  <si>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</si>
  <si>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</si>
  <si>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</si>
  <si>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</si>
  <si>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</si>
  <si>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</si>
  <si>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</si>
  <si>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</si>
  <si>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</si>
  <si>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</si>
  <si>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</si>
  <si>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</si>
  <si>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</si>
  <si>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</si>
  <si>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</si>
  <si>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</si>
  <si>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</si>
  <si>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</si>
  <si>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</si>
  <si>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</si>
  <si>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</si>
  <si>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</si>
  <si>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</si>
  <si>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</si>
  <si>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</si>
  <si>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</si>
  <si>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</si>
  <si>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</si>
  <si>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</si>
  <si>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</si>
  <si>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</si>
  <si>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</si>
  <si>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</si>
  <si>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</si>
  <si>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</si>
  <si>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</si>
  <si>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</si>
  <si>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</si>
  <si>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</si>
  <si>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</si>
  <si>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</si>
  <si>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</si>
  <si>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</si>
  <si>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</si>
  <si>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</si>
  <si>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</si>
  <si>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</si>
  <si>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</si>
  <si>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</si>
  <si>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</si>
  <si>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</si>
  <si>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</si>
  <si>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</si>
  <si>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</si>
  <si>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</si>
  <si>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</si>
  <si>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</si>
  <si>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</si>
  <si>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</si>
  <si>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</si>
  <si>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</si>
  <si>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</si>
  <si>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</si>
  <si>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</si>
  <si>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</si>
  <si>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</si>
  <si>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</si>
  <si>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</si>
  <si>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</si>
  <si>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</si>
  <si>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</si>
  <si>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</si>
  <si>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</si>
  <si>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</si>
  <si>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</si>
  <si>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</si>
  <si>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</si>
  <si>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</si>
  <si>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</si>
  <si>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</si>
  <si>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</si>
  <si>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</si>
  <si>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</si>
  <si>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</si>
  <si>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</si>
  <si>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</si>
  <si>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</si>
  <si>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</si>
  <si>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</si>
  <si>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</si>
  <si>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</si>
  <si>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</si>
  <si>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</si>
  <si>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</si>
  <si>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</si>
  <si>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</si>
  <si>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</si>
  <si>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</si>
  <si>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</si>
  <si>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</si>
  <si>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</si>
  <si>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</si>
  <si>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</si>
  <si>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</si>
  <si>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</si>
  <si>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</si>
  <si>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</si>
  <si>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</si>
  <si>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</si>
  <si>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</si>
  <si>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</si>
  <si>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</si>
  <si>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</si>
  <si>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</si>
  <si>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</si>
  <si>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</si>
  <si>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</si>
  <si>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</si>
  <si>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</si>
  <si>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</si>
  <si>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</si>
  <si>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</si>
  <si>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</si>
  <si>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</si>
  <si>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</si>
  <si>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</si>
  <si>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</si>
  <si>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</si>
  <si>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</si>
  <si>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</si>
  <si>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</si>
  <si>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</si>
  <si>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</si>
  <si>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</si>
  <si>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</si>
  <si>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</si>
  <si>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</si>
  <si>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</si>
  <si>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</si>
  <si>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</si>
  <si>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</si>
  <si>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</si>
  <si>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</si>
  <si>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</si>
  <si>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</si>
  <si>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</si>
  <si>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</si>
  <si>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</si>
  <si>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</si>
  <si>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</si>
  <si>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</si>
  <si>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</si>
  <si>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</si>
  <si>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</si>
  <si>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</si>
  <si>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</si>
  <si>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</si>
  <si>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</si>
  <si>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</si>
  <si>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</si>
  <si>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</si>
  <si>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</si>
  <si>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</si>
  <si>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</si>
  <si>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</si>
  <si>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</si>
  <si>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</si>
  <si>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</si>
  <si>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</si>
  <si>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</si>
  <si>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</si>
  <si>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</si>
  <si>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</si>
  <si>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</si>
  <si>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</si>
  <si>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</si>
  <si>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</si>
  <si>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</si>
  <si>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</si>
  <si>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</si>
  <si>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</si>
  <si>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</si>
  <si>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</si>
  <si>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</si>
  <si>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</si>
  <si>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</si>
  <si>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</si>
  <si>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</si>
  <si>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</si>
  <si>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</si>
  <si>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</si>
  <si>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</si>
  <si>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</si>
  <si>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</si>
  <si>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</si>
  <si>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</si>
  <si>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</si>
  <si>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</si>
  <si>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</si>
  <si>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</si>
  <si>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</si>
  <si>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</si>
  <si>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</si>
  <si>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</si>
  <si>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</si>
  <si>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</si>
  <si>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</si>
  <si>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</si>
  <si>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</si>
  <si>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</si>
  <si>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</si>
  <si>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</si>
  <si>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</si>
  <si>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</si>
  <si>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</si>
  <si>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</si>
  <si>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</si>
  <si>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</si>
  <si>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</si>
  <si>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</si>
  <si>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</si>
  <si>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</si>
  <si>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</si>
  <si>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</si>
  <si>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</si>
  <si>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</si>
  <si>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</si>
  <si>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</si>
  <si>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</si>
  <si>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</si>
  <si>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</si>
  <si>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</si>
  <si>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</si>
  <si>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</si>
  <si>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</si>
  <si>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</si>
  <si>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</si>
  <si>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</si>
  <si>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</si>
  <si>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</si>
  <si>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</si>
  <si>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</si>
  <si>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</si>
  <si>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</si>
  <si>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</si>
  <si>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</si>
  <si>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</si>
  <si>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</si>
  <si>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</si>
  <si>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</si>
  <si>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</si>
  <si>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</si>
  <si>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</si>
  <si>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</si>
  <si>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</si>
  <si>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</si>
  <si>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</si>
  <si>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</si>
  <si>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</si>
  <si>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</si>
  <si>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</si>
  <si>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</si>
  <si>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</si>
  <si>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</si>
  <si>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</si>
  <si>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</si>
  <si>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</si>
  <si>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</si>
  <si>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</si>
  <si>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</si>
  <si>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</si>
  <si>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</si>
  <si>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</si>
  <si>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</si>
  <si>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</si>
  <si>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</si>
  <si>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</si>
  <si>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</si>
  <si>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</si>
  <si>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</si>
  <si>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</si>
  <si>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</si>
  <si>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</si>
  <si>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</si>
  <si>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</si>
  <si>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</si>
  <si>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</si>
  <si>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</si>
  <si>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</si>
  <si>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</si>
  <si>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</si>
  <si>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</si>
  <si>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</si>
  <si>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</si>
  <si>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</si>
  <si>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</si>
  <si>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</si>
  <si>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</si>
  <si>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</si>
  <si>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</si>
  <si>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</si>
  <si>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</si>
  <si>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</si>
  <si>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</si>
  <si>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</si>
  <si>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</si>
  <si>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</si>
  <si>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</si>
  <si>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</si>
  <si>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</si>
  <si>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</si>
  <si>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</si>
  <si>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</si>
  <si>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</si>
  <si>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</si>
  <si>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</si>
  <si>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</si>
  <si>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</si>
  <si>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</si>
  <si>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</si>
  <si>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</si>
  <si>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</si>
  <si>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</si>
  <si>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</si>
  <si>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</si>
  <si>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</si>
  <si>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</si>
  <si>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</si>
  <si>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</si>
  <si>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</si>
  <si>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</si>
  <si>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</si>
  <si>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</si>
  <si>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</si>
  <si>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</si>
  <si>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</si>
  <si>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</si>
  <si>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</si>
  <si>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</si>
  <si>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</si>
  <si>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</si>
  <si>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</si>
  <si>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</si>
  <si>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</si>
  <si>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</si>
  <si>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</si>
  <si>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</si>
  <si>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</si>
  <si>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</si>
  <si>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</si>
  <si>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</si>
  <si>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</si>
  <si>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</si>
  <si>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</si>
  <si>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</si>
  <si>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</si>
  <si>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</si>
  <si>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</si>
  <si>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</si>
  <si>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</si>
  <si>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</si>
  <si>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</si>
  <si>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</si>
  <si>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</si>
  <si>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</si>
  <si>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</si>
  <si>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</si>
  <si>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</si>
  <si>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</si>
  <si>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</si>
  <si>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</si>
  <si>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</si>
  <si>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</si>
  <si>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</si>
  <si>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</si>
  <si>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</si>
  <si>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</si>
  <si>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</si>
  <si>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</si>
  <si>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</si>
  <si>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</si>
  <si>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</si>
  <si>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</si>
  <si>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</si>
  <si>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</si>
  <si>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</si>
  <si>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</si>
  <si>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</si>
  <si>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</si>
  <si>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</si>
  <si>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</si>
  <si>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</si>
  <si>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</si>
  <si>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</si>
  <si>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</si>
  <si>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</si>
  <si>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</si>
  <si>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</si>
  <si>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</si>
  <si>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</si>
  <si>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</si>
  <si>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</si>
  <si>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</si>
  <si>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</si>
  <si>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</si>
  <si>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</si>
  <si>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</si>
  <si>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</si>
  <si>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</si>
  <si>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</si>
  <si>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</si>
  <si>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</si>
  <si>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</si>
  <si>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</si>
  <si>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</si>
  <si>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</si>
  <si>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</si>
  <si>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</si>
  <si>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</si>
  <si>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</si>
  <si>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</si>
  <si>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</si>
  <si>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</si>
  <si>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</si>
  <si>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</si>
  <si>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</si>
  <si>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</si>
  <si>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</si>
  <si>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</si>
  <si>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</si>
  <si>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</si>
  <si>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</si>
  <si>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</si>
  <si>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</si>
  <si>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</si>
  <si>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</si>
  <si>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</si>
  <si>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</si>
  <si>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</si>
  <si>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</si>
  <si>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</si>
  <si>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</si>
  <si>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</si>
  <si>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</si>
  <si>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</si>
  <si>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</si>
  <si>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</si>
  <si>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</si>
  <si>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</si>
  <si>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</si>
  <si>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</si>
  <si>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</si>
  <si>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</si>
  <si>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r>
      <t>2016.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</si>
  <si>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2015-ben befolyt, 2016-ban átutalt talajterhelési díj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</si>
  <si>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</si>
  <si>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</si>
  <si>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</si>
  <si>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</si>
  <si>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</si>
  <si>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</si>
  <si>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</si>
  <si>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</si>
  <si>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</si>
  <si>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</si>
  <si>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</si>
  <si>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</si>
  <si>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</si>
  <si>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</si>
  <si>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</si>
  <si>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</si>
  <si>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</si>
  <si>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</si>
  <si>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- Damilos fűkasza</t>
  </si>
  <si>
    <t>BELSŐSÁRD KÖZSÉG ÖNKORMÁNYZATA 2016. ÉVI KÖLTSÉGVETÉSÉNEK</t>
  </si>
  <si>
    <t xml:space="preserve"> - Fűnyíró</t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</si>
  <si>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</si>
  <si>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</si>
  <si>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</si>
  <si>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</si>
  <si>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</si>
  <si>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</si>
  <si>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</si>
  <si>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</si>
  <si>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</si>
  <si>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r>
      <t xml:space="preserve">Belsősárd Község Önkormányzata 2016. évi közvetett támogatásai </t>
    </r>
    <r>
      <rPr>
        <i/>
        <sz val="12"/>
        <rFont val="Times New Roman"/>
        <family val="1"/>
      </rPr>
      <t>(adatok Ft-ban)</t>
    </r>
  </si>
  <si>
    <r>
      <t>BELSŐSÁRD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</si>
  <si>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BELSŐSÁRD KÖZSÉG ÖNKORMÁNYZATA 2014-2016. ÉVI MŰKÖDÉSI ÉS FELHALMOZÁSI</t>
  </si>
  <si>
    <t xml:space="preserve"> - Ár és belvíz védelem (árkolási munka)</t>
  </si>
  <si>
    <t xml:space="preserve"> - Ingatlan vásárlás</t>
  </si>
  <si>
    <t>- Faluháznál melléképület kialakítása (szociális helyiség és garázs)</t>
  </si>
  <si>
    <t xml:space="preserve"> - 2015. évi fel nem haszn.  szennyvízdíjtámogatás visszaut.</t>
  </si>
  <si>
    <t xml:space="preserve"> - Mentőszolgálat Alapítvány</t>
  </si>
  <si>
    <t xml:space="preserve">   - Jövedéki adó</t>
  </si>
  <si>
    <t xml:space="preserve"> - MEDICOPTER Alapítvány</t>
  </si>
  <si>
    <t xml:space="preserve">   - Dr. Hetés Ferenc Rendelőintézet</t>
  </si>
  <si>
    <t>O</t>
  </si>
  <si>
    <t>Q</t>
  </si>
  <si>
    <t>R</t>
  </si>
  <si>
    <t>T</t>
  </si>
  <si>
    <t>W</t>
  </si>
  <si>
    <t>Z</t>
  </si>
  <si>
    <t xml:space="preserve">C </t>
  </si>
  <si>
    <t xml:space="preserve">     - 2015. évi elszámolás</t>
  </si>
  <si>
    <t xml:space="preserve"> - Útjelző tábla</t>
  </si>
  <si>
    <t>Mód. 09.07.</t>
  </si>
  <si>
    <t xml:space="preserve">- Rendkívűli szoc. Támog. </t>
  </si>
  <si>
    <t xml:space="preserve"> - Létra vásárlás</t>
  </si>
  <si>
    <t xml:space="preserve"> - Mobil telefon:</t>
  </si>
  <si>
    <t>U</t>
  </si>
  <si>
    <t>V</t>
  </si>
  <si>
    <t>X</t>
  </si>
  <si>
    <t>Tény 12.31</t>
  </si>
  <si>
    <t>Tény 12.31.</t>
  </si>
  <si>
    <t xml:space="preserve">   - Rédics Önk. Átadás falug.kiesés miatt</t>
  </si>
  <si>
    <t>Mód. 12.31.</t>
  </si>
  <si>
    <t>- K914. Államháztartáson belüli megelőlegezések visszafizetése 2016</t>
  </si>
  <si>
    <t>- K914. Államháztartáson belüli megelőlegezések visszafizetése 2015</t>
  </si>
  <si>
    <t>Adósságkonszolidációban részt nem vett  önkormányzatok felhalmozási támogatása</t>
  </si>
  <si>
    <t>Telj.  %-a</t>
  </si>
  <si>
    <t>Mód. 2016.12.31.</t>
  </si>
  <si>
    <t>Tény 2016.12.31.</t>
  </si>
  <si>
    <t>2015. tény</t>
  </si>
  <si>
    <t>2015.  tény</t>
  </si>
  <si>
    <t>Mód. 12.31</t>
  </si>
  <si>
    <t>Nyító pénzkészlet 2016. 01.01.</t>
  </si>
  <si>
    <t>Sajátos elszámolások</t>
  </si>
  <si>
    <t>BELSŐSÁRD KÖZSÉG ÖNKORMÁNYZATA 2016. ÉVI PÉNZESZKÖZ VÁLTOZÁSÁNAK BEMUTATÁSA   (adatok Ft-ban)</t>
  </si>
  <si>
    <t>FORRÁSOK ÖSSZESEN:</t>
  </si>
  <si>
    <t xml:space="preserve">    3. Halasztott eredményszemléletű bevételek</t>
  </si>
  <si>
    <t xml:space="preserve">    2 Költségek, ráfordítások passzív időbeli elh</t>
  </si>
  <si>
    <t xml:space="preserve">    1. Eredményszeml bevételek passzív időbeli elh</t>
  </si>
  <si>
    <t>j. PASSZÍV IDÓBELI ELHATÁROLÁSOK</t>
  </si>
  <si>
    <t>iJ. KINCSTÁRI SZÁMLAVEZETÉSSEL KAPCSOLATOS ELSZÁMOLÁSOK</t>
  </si>
  <si>
    <t>H. KÖTELEZETTSÉGEK ÖSSZESEN</t>
  </si>
  <si>
    <t xml:space="preserve">     1. Kapott előlegek</t>
  </si>
  <si>
    <t>H/III. kötelezettségjellegű sajátos elszámolások</t>
  </si>
  <si>
    <t xml:space="preserve">     9. Ktgv évet köv esed kötel finanszírozási kiadásokra</t>
  </si>
  <si>
    <t xml:space="preserve">     7. Ktgv évet köv esed kötel felújításokra</t>
  </si>
  <si>
    <t xml:space="preserve">     6. Ktgv évet köv esed kötel beruházásokra</t>
  </si>
  <si>
    <t xml:space="preserve">     5. Ktgv évet köv esd kötel egyéb működési kiadásokra</t>
  </si>
  <si>
    <t xml:space="preserve">     4. Ktgv évet köv esed kötel ellátottak pénzbeli juttatásaira</t>
  </si>
  <si>
    <t xml:space="preserve">     3. Ktgv évet köv esed kötel dologi kiadásra</t>
  </si>
  <si>
    <t xml:space="preserve">     2. Ktgv évet köv esed kötel munkaadót terh járulékokra</t>
  </si>
  <si>
    <t xml:space="preserve">     1. Ktgv évet köv esed kötel személyi jutatásokra</t>
  </si>
  <si>
    <t>H/II. Költségvetési évet követően esedékes kötelezettségek</t>
  </si>
  <si>
    <t xml:space="preserve">     ebből rövid lejáratú hitelek, kölcsönök</t>
  </si>
  <si>
    <t xml:space="preserve">     9. Ktgv évben esed kötel finanszirozási kiadásokra</t>
  </si>
  <si>
    <t xml:space="preserve">     7. Ktgv évben esed kötel felújításokra</t>
  </si>
  <si>
    <t xml:space="preserve">     6. Ktgv évben esed kötel beruházásokra</t>
  </si>
  <si>
    <t xml:space="preserve">     5. Ktgv évben esd kötel egyéb működési kiadásokra</t>
  </si>
  <si>
    <t xml:space="preserve">     4. Ktgv évben esed kötel ellátottak pénzbeli juttatásaira</t>
  </si>
  <si>
    <t xml:space="preserve">     3. Ktgv évben esed kötel dologi kiadásra</t>
  </si>
  <si>
    <t xml:space="preserve">     2. Ktgv évben esed kötel munkaadót terh járulékokra</t>
  </si>
  <si>
    <t xml:space="preserve">     1. Ktgv évben esed kötel személyi jutatásokra</t>
  </si>
  <si>
    <t>H/I. Költségvetési évben esedékes kötelezettségek</t>
  </si>
  <si>
    <t xml:space="preserve">     VI. Mérleg szerinti eredmény</t>
  </si>
  <si>
    <t xml:space="preserve">     IV. Felhalmozott eredmény</t>
  </si>
  <si>
    <t xml:space="preserve">     III. Egyéb eszközök induláskori értéke és változásai</t>
  </si>
  <si>
    <t xml:space="preserve">     II. Nemzeti vagyon változásai</t>
  </si>
  <si>
    <t xml:space="preserve">     I. Nemzeti vagyon induláskori értéke</t>
  </si>
  <si>
    <t>G.) SAJÁT TŐKE</t>
  </si>
  <si>
    <t>FORRÁSOK:</t>
  </si>
  <si>
    <t>ESZKÖZÖK ÖSSZESEN:</t>
  </si>
  <si>
    <t xml:space="preserve">    3. Halasztott ráfordítások</t>
  </si>
  <si>
    <t xml:space="preserve">    2. Költségek, ráfordítások aktív időbeli elh</t>
  </si>
  <si>
    <t xml:space="preserve">    1. Eredményszeml bevételek aktív időbeli elh</t>
  </si>
  <si>
    <t>F. AKTÍV IDŐBELI ELHATÁROLÓDÁSOK</t>
  </si>
  <si>
    <t>E. EGYÉB SAJÁTOS ESZKÖZOLDALI ELSZÁMOLÁSOK</t>
  </si>
  <si>
    <t>D. KÖVETELÉSEK ÖSSZESEN:</t>
  </si>
  <si>
    <t xml:space="preserve">    4. Forgótőke elszámolása</t>
  </si>
  <si>
    <t xml:space="preserve">    - ebből egyéb előlegek</t>
  </si>
  <si>
    <t xml:space="preserve">    - ebből beruházásokra adott előlegek</t>
  </si>
  <si>
    <t xml:space="preserve">    1. Adott előlegek</t>
  </si>
  <si>
    <t>D/III. Követelés jellegű sajátos elszámolások</t>
  </si>
  <si>
    <t xml:space="preserve">    8. Ktgv évet köv esdékes köv finanszírozási bevételre</t>
  </si>
  <si>
    <t xml:space="preserve">    - ebből felh vtér támogatások, kölcsönök áht kívül</t>
  </si>
  <si>
    <t xml:space="preserve">    7. Ktgv évet köv esedékes köv felhalm c átvett pénzeszk</t>
  </si>
  <si>
    <t xml:space="preserve">    - ebből műk vtér támogatások, kölcsönök áht kívül</t>
  </si>
  <si>
    <t xml:space="preserve">    6. Ktgv évet köv esedékes köv műk c átvett pénzeszk</t>
  </si>
  <si>
    <t xml:space="preserve">    4. Ktgv évet követően esedékes köv műk bevételre</t>
  </si>
  <si>
    <t>D/II. Költségvetési évet követően esdékes követelések</t>
  </si>
  <si>
    <t xml:space="preserve">    8. Ktgv évben esdékes köv finanszírozási bevételre</t>
  </si>
  <si>
    <t xml:space="preserve">    7. Ktgv évben esedékes köv felhalm c átvett pénzeszk</t>
  </si>
  <si>
    <t xml:space="preserve">    6. Ktgv évben esedékes köv műk c átvett pénzeszk</t>
  </si>
  <si>
    <t xml:space="preserve">    5. Ktgv évben esdékes köv felhalmozási bevételre </t>
  </si>
  <si>
    <t xml:space="preserve">    4. Ktgv évben esedékes köv működési bevételre</t>
  </si>
  <si>
    <t xml:space="preserve">    3. Ktgv évben esedékes követelés közhatalmi bevételre</t>
  </si>
  <si>
    <t>D/I. Költségvetési évben esedékes követelések</t>
  </si>
  <si>
    <t xml:space="preserve">    III. Forintszámlák</t>
  </si>
  <si>
    <t xml:space="preserve">    II. Pénztárak, csekkek, betétkönyvek</t>
  </si>
  <si>
    <t>C. Pénzeszközök:</t>
  </si>
  <si>
    <t>B. NEMZETI VAGYONBA TARTOZÓ FORGÓESZKÖZÖK</t>
  </si>
  <si>
    <t xml:space="preserve">    2. Forg célú hitelv megt értékpapírok</t>
  </si>
  <si>
    <t>B/II. Értékpapírok:</t>
  </si>
  <si>
    <t xml:space="preserve">    1. Vásárolt készletek</t>
  </si>
  <si>
    <t>B/I. Készletek</t>
  </si>
  <si>
    <t>A.NEMZETI VAGYONBA TARTOZÓ BEFEKTETETT ESZKÖZÖK ÖSSZESEN:</t>
  </si>
  <si>
    <t xml:space="preserve">    1. Koncesszióba, vagyonkezelésbe adott eszközök</t>
  </si>
  <si>
    <t>A/IV. Koncesszióba, vagyonkezelésbe adott eszközök</t>
  </si>
  <si>
    <t xml:space="preserve">    1. Tartós részesedések</t>
  </si>
  <si>
    <t>A/III. Befektetett pénzügyi eszközök</t>
  </si>
  <si>
    <t xml:space="preserve">    4. Beruházások, felújítások</t>
  </si>
  <si>
    <t xml:space="preserve">    2. Gépek, berendezések, felszerelések, járművek</t>
  </si>
  <si>
    <t xml:space="preserve">    1. Ingatlanok és kapcsolódó vagyon értékű jogok</t>
  </si>
  <si>
    <t>A/II. Tárgyi eszközök</t>
  </si>
  <si>
    <t xml:space="preserve">   2. Szellemi termékek</t>
  </si>
  <si>
    <t xml:space="preserve">   1. Vagyon értékű jogok</t>
  </si>
  <si>
    <t>A/I. Immateriális javak</t>
  </si>
  <si>
    <t>ESZKÖZÖK:</t>
  </si>
  <si>
    <r>
      <t xml:space="preserve">1. KIMUTATÁS BELSŐSÁRD ÖNKORMÁNYZAT VAGYONÁRÓL - </t>
    </r>
    <r>
      <rPr>
        <i/>
        <sz val="12"/>
        <rFont val="Times New Roman CE"/>
        <family val="0"/>
      </rPr>
      <t>(adatok Ft-ban)</t>
    </r>
  </si>
  <si>
    <t>1.1. KIMUTATÁS BELSŐSÁRD ÖNKORMÁNYZAT TÁRGYI ESZKÖZEIRŐL</t>
  </si>
  <si>
    <t>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</si>
  <si>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</si>
  <si>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</si>
  <si>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</si>
  <si>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</si>
  <si>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</si>
  <si>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</si>
  <si>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</si>
  <si>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</si>
  <si>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</si>
  <si>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</si>
  <si>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</si>
  <si>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</si>
  <si>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</si>
  <si>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</si>
  <si>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</si>
  <si>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</si>
  <si>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</si>
  <si>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</si>
  <si>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</si>
  <si>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</si>
  <si>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</si>
  <si>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</si>
  <si>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</si>
  <si>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</si>
  <si>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</si>
  <si>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</si>
  <si>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</si>
  <si>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</si>
  <si>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</si>
  <si>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</si>
  <si>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</si>
  <si>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</si>
  <si>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</si>
  <si>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BELSŐSÁRD ÖNKORMÁNYZAT</t>
  </si>
  <si>
    <t>100.000 FT ÉRTÉKET MEGHALADÓ GÉPEIRŐL, BERENDEZÉSEIRŐL</t>
  </si>
  <si>
    <t>Értékcsökkenés</t>
  </si>
  <si>
    <t>Egyéb gép</t>
  </si>
  <si>
    <t>Aljnövénytisztító FS 400</t>
  </si>
  <si>
    <t>MTD fűnyírótraktor</t>
  </si>
  <si>
    <t>HS 86 sövénynyíró</t>
  </si>
  <si>
    <t>MS 290 motorfűrész</t>
  </si>
  <si>
    <t>GÉP BEREND ÖSSZESEN:</t>
  </si>
  <si>
    <t>0-ra írt eszközök</t>
  </si>
  <si>
    <t>Ügyvitel technikai gépek</t>
  </si>
  <si>
    <t>Netto érték</t>
  </si>
  <si>
    <t>Notebook</t>
  </si>
  <si>
    <t xml:space="preserve">Számítógép </t>
  </si>
  <si>
    <t>HP LaserJet nyomtató</t>
  </si>
  <si>
    <t>Ügyviteltechnikai gép összesen:</t>
  </si>
  <si>
    <t>GÉP, BERENDEZÉS</t>
  </si>
  <si>
    <t>2 személyes hűtőkamra</t>
  </si>
  <si>
    <t xml:space="preserve">Konyhabútor garnitura </t>
  </si>
  <si>
    <t xml:space="preserve">Szekrénysor </t>
  </si>
  <si>
    <t xml:space="preserve">Ülőgarnitura asztallal </t>
  </si>
  <si>
    <t>Kétcsillagos LED oszlopmotivum 2 db</t>
  </si>
  <si>
    <t xml:space="preserve">Aljnövény tisztitó </t>
  </si>
  <si>
    <t>Rendezvénysátor</t>
  </si>
  <si>
    <t>1.3. KIMUTATÁS BELSŐSÁRD ÖNKORMÁNYZAT</t>
  </si>
  <si>
    <t>FOLYAMATBAN LÉVŐ BERUHÁZÁSAIRÓL</t>
  </si>
  <si>
    <t>Beruházás megnevezése</t>
  </si>
  <si>
    <t>Beruházás összege</t>
  </si>
  <si>
    <t>Temetői út felújítása</t>
  </si>
  <si>
    <t>Parkoló építése</t>
  </si>
  <si>
    <t>Beruházás összesen:</t>
  </si>
  <si>
    <t>1.4. KIMUTATÁS BELSŐSÁRD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</si>
  <si>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</si>
  <si>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</si>
  <si>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</si>
  <si>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</si>
  <si>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</si>
  <si>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</si>
  <si>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1.5. KIMUTATÁS BELSŐSÁRD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</si>
  <si>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</si>
  <si>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</si>
  <si>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</si>
  <si>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</si>
  <si>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</si>
  <si>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Iparűzési adó</t>
  </si>
  <si>
    <t>Gépjárműadó bruttó összeg</t>
  </si>
  <si>
    <t>Önkormányzatot megill köv (40%)</t>
  </si>
  <si>
    <t>Pótlék</t>
  </si>
  <si>
    <t xml:space="preserve">Követelés közhatalmi bevételre: </t>
  </si>
  <si>
    <t>Követelés működési bevételre:</t>
  </si>
  <si>
    <t>Követelés felhalm célú visszatér kölcsön</t>
  </si>
  <si>
    <t>Ktgv évben esedékes követelés:</t>
  </si>
  <si>
    <t>Költségvetési évet követően esdékes követelés:</t>
  </si>
  <si>
    <t>Követelés jellegű elszámolások:</t>
  </si>
  <si>
    <t>Követelések összesen:</t>
  </si>
  <si>
    <t>1.6. KIMUTATÁS BELSŐSÁRD ÖNKORMÁNYZAT</t>
  </si>
  <si>
    <t xml:space="preserve">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</si>
  <si>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</si>
  <si>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</si>
  <si>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Kötségvetési évben esedékes kötelezettség összesen:</t>
  </si>
  <si>
    <t xml:space="preserve">ÁHT belüli megelőlegezések 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</si>
  <si>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</si>
  <si>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</si>
  <si>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</si>
  <si>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</si>
  <si>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</si>
  <si>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</si>
  <si>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</si>
  <si>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</si>
  <si>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</si>
  <si>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</si>
  <si>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</si>
  <si>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</si>
  <si>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Aljnövényzet tisztító vásárlás</t>
  </si>
  <si>
    <t>Beruházásokból, felújításokból aktívált érték</t>
  </si>
  <si>
    <t>Térítésmentes átvétel</t>
  </si>
  <si>
    <t>Alapításkori átvétel, vagyonkez vétel miatti átv, vagyonkez jog vvét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</si>
  <si>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</si>
  <si>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</si>
  <si>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</si>
  <si>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</si>
  <si>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</si>
  <si>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</si>
  <si>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</si>
  <si>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</si>
  <si>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</si>
  <si>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</si>
  <si>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</si>
  <si>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</si>
  <si>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</si>
  <si>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</si>
  <si>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</si>
  <si>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</si>
  <si>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</si>
  <si>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</si>
  <si>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BELSŐSÁRD KÖZSÉG ÖNKORMÁNYZATA</t>
  </si>
  <si>
    <t>Zalavíz RT. Törzsrészvény</t>
  </si>
  <si>
    <t>2015.12.31-i állomány</t>
  </si>
  <si>
    <t>Összes részesedés</t>
  </si>
  <si>
    <r>
      <t>RÉSZESEDÉSEINEK 2016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</si>
  <si>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</si>
  <si>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</si>
  <si>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</si>
  <si>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 xml:space="preserve">0-ra leírt építmények </t>
  </si>
  <si>
    <t>Fűnyíró</t>
  </si>
  <si>
    <t>Aljnövényzet tisztító FS-240</t>
  </si>
  <si>
    <t xml:space="preserve">Útjelző tábla </t>
  </si>
  <si>
    <t>Garázs, tároló építés</t>
  </si>
  <si>
    <r>
      <t xml:space="preserve">2. BELSŐSÁRD ÖNKORMÁNYZAT TÁRGYI ESZKÖZEINEK ALAKULÁSA 2016. ÉVBEN - </t>
    </r>
    <r>
      <rPr>
        <i/>
        <sz val="12"/>
        <rFont val="Times New Roman CE"/>
        <family val="0"/>
      </rPr>
      <t>(adatok Ft-ban)</t>
    </r>
  </si>
  <si>
    <t>utjelzőtábla</t>
  </si>
  <si>
    <t>faluháznál melléképület kialakítása</t>
  </si>
  <si>
    <t>ivóviz felújítás</t>
  </si>
  <si>
    <t>fűnyíró vásárlás</t>
  </si>
  <si>
    <t>alulétra</t>
  </si>
  <si>
    <t>mobiltelefon</t>
  </si>
  <si>
    <t xml:space="preserve">0-ra irt állomány növekedés </t>
  </si>
  <si>
    <t xml:space="preserve">Selejtezés </t>
  </si>
  <si>
    <t>G.) Vállalkozási tevékenység felhasználható maradványa</t>
  </si>
  <si>
    <t>F.) Vállalkozási tevékenységet terhelő befizetési kötelezettség</t>
  </si>
  <si>
    <t>E.) Alaptevékenység szabad maradványa</t>
  </si>
  <si>
    <t>D.) Alaptevékenység kötelezettségvállalással terhelt maradványa</t>
  </si>
  <si>
    <t>C.) Összes maradvány</t>
  </si>
  <si>
    <t>B.) Vállalkozási tevékenység maradványa</t>
  </si>
  <si>
    <t>IV. Vállalkozási tevékenység finanszírozási egyenlege</t>
  </si>
  <si>
    <t>Vállalkozási tevékenység finanszírozási kiadásai</t>
  </si>
  <si>
    <t>Vállalkozási tevékenységfinanszírozási bevételei</t>
  </si>
  <si>
    <t>III. Vállalkozási tevékenység költségvetési egyenlege</t>
  </si>
  <si>
    <t>Vállalkozási tevékenység költségvetési kiadásai</t>
  </si>
  <si>
    <t>Vállalkozási tevékenység költségvetési bevételei</t>
  </si>
  <si>
    <t xml:space="preserve">A) Alaptevékenység maradványa </t>
  </si>
  <si>
    <t>II. Alaptevékenység finanszírozási egyenlege</t>
  </si>
  <si>
    <t>Alaptevékenység finanszírozási kiadásai</t>
  </si>
  <si>
    <t>Alaptevékenység finanszírozási bevételei</t>
  </si>
  <si>
    <t>I.Alaptevékenység költségvetési egyenlege</t>
  </si>
  <si>
    <t>Alaptevékenység költségvetési kiadásai</t>
  </si>
  <si>
    <t>Alaptevékenység költségvetési bevételei</t>
  </si>
  <si>
    <t>Összeg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</si>
  <si>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</si>
  <si>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</si>
  <si>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</si>
  <si>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</si>
  <si>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</si>
  <si>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</si>
  <si>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</si>
  <si>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</si>
  <si>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</si>
  <si>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</si>
  <si>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</si>
  <si>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</si>
  <si>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</si>
  <si>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</si>
  <si>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2016. ÉVI MARADVÁNYKIMUTATÁSA </t>
    </r>
    <r>
      <rPr>
        <i/>
        <sz val="12"/>
        <rFont val="Times New Roman"/>
        <family val="1"/>
      </rPr>
      <t xml:space="preserve"> (adatok ezer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</si>
  <si>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</si>
  <si>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P</t>
  </si>
  <si>
    <t>S</t>
  </si>
  <si>
    <t>Y</t>
  </si>
  <si>
    <t>2016. december 31.</t>
  </si>
  <si>
    <t>2017. március 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</si>
</sst>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0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0"/>
      <name val="MS Sans Serif"/>
      <family val="2"/>
    </font>
    <font>
      <sz val="10"/>
      <name val="Times New Roman CE"/>
      <family val="1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68" applyFont="1" applyAlignment="1">
      <alignment wrapText="1"/>
      <protection/>
    </xf>
    <xf numFmtId="0" fontId="98" fillId="0" borderId="0" xfId="68" applyFont="1">
      <alignment/>
      <protection/>
    </xf>
    <xf numFmtId="0" fontId="99" fillId="0" borderId="10" xfId="68" applyFont="1" applyBorder="1">
      <alignment/>
      <protection/>
    </xf>
    <xf numFmtId="0" fontId="99" fillId="0" borderId="0" xfId="68" applyFont="1">
      <alignment/>
      <protection/>
    </xf>
    <xf numFmtId="3" fontId="100" fillId="0" borderId="0" xfId="68" applyNumberFormat="1" applyFont="1" applyAlignment="1">
      <alignment vertical="center"/>
      <protection/>
    </xf>
    <xf numFmtId="3" fontId="101" fillId="0" borderId="11" xfId="68" applyNumberFormat="1" applyFont="1" applyBorder="1" applyAlignment="1">
      <alignment horizontal="left" vertical="center" wrapText="1"/>
      <protection/>
    </xf>
    <xf numFmtId="3" fontId="102" fillId="0" borderId="10" xfId="68" applyNumberFormat="1" applyFont="1" applyBorder="1" applyAlignment="1">
      <alignment horizontal="center" vertical="center" wrapText="1"/>
      <protection/>
    </xf>
    <xf numFmtId="3" fontId="97" fillId="0" borderId="0" xfId="68" applyNumberFormat="1" applyFont="1" applyAlignment="1">
      <alignment wrapText="1"/>
      <protection/>
    </xf>
    <xf numFmtId="3" fontId="97" fillId="0" borderId="0" xfId="68" applyNumberFormat="1" applyFont="1">
      <alignment/>
      <protection/>
    </xf>
    <xf numFmtId="3" fontId="97" fillId="0" borderId="10" xfId="68" applyNumberFormat="1" applyFont="1" applyBorder="1" applyAlignment="1">
      <alignment wrapText="1"/>
      <protection/>
    </xf>
    <xf numFmtId="3" fontId="98" fillId="0" borderId="10" xfId="68" applyNumberFormat="1" applyFont="1" applyBorder="1">
      <alignment/>
      <protection/>
    </xf>
    <xf numFmtId="3" fontId="98" fillId="0" borderId="0" xfId="68" applyNumberFormat="1" applyFont="1">
      <alignment/>
      <protection/>
    </xf>
    <xf numFmtId="3" fontId="97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wrapText="1"/>
      <protection/>
    </xf>
    <xf numFmtId="3" fontId="99" fillId="0" borderId="10" xfId="68" applyNumberFormat="1" applyFont="1" applyBorder="1">
      <alignment/>
      <protection/>
    </xf>
    <xf numFmtId="3" fontId="99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0" applyFont="1" applyFill="1" applyBorder="1" applyAlignment="1">
      <alignment horizontal="center" vertical="center"/>
      <protection/>
    </xf>
    <xf numFmtId="0" fontId="98" fillId="0" borderId="10" xfId="68" applyFont="1" applyBorder="1" applyAlignment="1">
      <alignment wrapText="1"/>
      <protection/>
    </xf>
    <xf numFmtId="3" fontId="4" fillId="0" borderId="13" xfId="80" applyNumberFormat="1" applyFont="1" applyFill="1" applyBorder="1" applyAlignment="1">
      <alignment horizontal="right" wrapText="1"/>
      <protection/>
    </xf>
    <xf numFmtId="0" fontId="99" fillId="0" borderId="10" xfId="68" applyFont="1" applyBorder="1" applyAlignment="1">
      <alignment wrapText="1"/>
      <protection/>
    </xf>
    <xf numFmtId="0" fontId="99" fillId="0" borderId="10" xfId="68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0" fontId="4" fillId="0" borderId="10" xfId="80" applyFont="1" applyFill="1" applyBorder="1" applyAlignment="1">
      <alignment wrapText="1"/>
      <protection/>
    </xf>
    <xf numFmtId="3" fontId="98" fillId="0" borderId="0" xfId="68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6" fillId="0" borderId="10" xfId="80" applyFont="1" applyFill="1" applyBorder="1" applyAlignment="1">
      <alignment/>
      <protection/>
    </xf>
    <xf numFmtId="0" fontId="16" fillId="0" borderId="10" xfId="80" applyFont="1" applyFill="1" applyBorder="1" applyAlignment="1">
      <alignment wrapText="1"/>
      <protection/>
    </xf>
    <xf numFmtId="0" fontId="21" fillId="0" borderId="10" xfId="80" applyFont="1" applyFill="1" applyBorder="1" applyAlignment="1">
      <alignment wrapText="1"/>
      <protection/>
    </xf>
    <xf numFmtId="0" fontId="23" fillId="0" borderId="10" xfId="80" applyFont="1" applyFill="1" applyBorder="1" applyAlignment="1">
      <alignment wrapText="1"/>
      <protection/>
    </xf>
    <xf numFmtId="3" fontId="11" fillId="33" borderId="10" xfId="80" applyNumberFormat="1" applyFont="1" applyFill="1" applyBorder="1" applyAlignment="1">
      <alignment horizontal="center" vertical="center" wrapText="1"/>
      <protection/>
    </xf>
    <xf numFmtId="0" fontId="8" fillId="33" borderId="10" xfId="80" applyFont="1" applyFill="1" applyBorder="1" applyAlignment="1">
      <alignment horizontal="left" vertical="center" wrapText="1"/>
      <protection/>
    </xf>
    <xf numFmtId="0" fontId="7" fillId="33" borderId="10" xfId="80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8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6" fillId="33" borderId="10" xfId="8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2" fillId="0" borderId="0" xfId="68" applyNumberFormat="1" applyFont="1" applyBorder="1" applyAlignment="1">
      <alignment vertical="center" wrapText="1"/>
      <protection/>
    </xf>
    <xf numFmtId="3" fontId="99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2" fillId="0" borderId="10" xfId="80" applyFont="1" applyFill="1" applyBorder="1" applyAlignment="1">
      <alignment horizontal="center" wrapText="1"/>
      <protection/>
    </xf>
    <xf numFmtId="0" fontId="16" fillId="33" borderId="10" xfId="80" applyFont="1" applyFill="1" applyBorder="1" applyAlignment="1">
      <alignment horizontal="left" vertical="center" wrapText="1"/>
      <protection/>
    </xf>
    <xf numFmtId="0" fontId="22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3" fontId="3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3" fillId="0" borderId="10" xfId="80" applyFont="1" applyFill="1" applyBorder="1" applyAlignment="1" quotePrefix="1">
      <alignment wrapText="1"/>
      <protection/>
    </xf>
    <xf numFmtId="0" fontId="103" fillId="0" borderId="10" xfId="80" applyFont="1" applyFill="1" applyBorder="1" applyAlignment="1">
      <alignment wrapText="1"/>
      <protection/>
    </xf>
    <xf numFmtId="0" fontId="103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0" applyNumberFormat="1" applyFont="1" applyFill="1" applyBorder="1" applyAlignment="1">
      <alignment horizontal="right" vertical="center" wrapText="1"/>
      <protection/>
    </xf>
    <xf numFmtId="3" fontId="102" fillId="0" borderId="14" xfId="68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0" fontId="8" fillId="0" borderId="10" xfId="80" applyFont="1" applyFill="1" applyBorder="1" applyAlignment="1">
      <alignment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0" fontId="4" fillId="33" borderId="10" xfId="80" applyFont="1" applyFill="1" applyBorder="1" applyAlignment="1" quotePrefix="1">
      <alignment horizontal="left" vertical="center" wrapText="1"/>
      <protection/>
    </xf>
    <xf numFmtId="0" fontId="16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 quotePrefix="1">
      <alignment horizontal="left" wrapText="1" indent="2"/>
      <protection/>
    </xf>
    <xf numFmtId="0" fontId="4" fillId="0" borderId="10" xfId="80" applyFont="1" applyFill="1" applyBorder="1" applyAlignment="1" quotePrefix="1">
      <alignment horizontal="left" wrapText="1" indent="3"/>
      <protection/>
    </xf>
    <xf numFmtId="0" fontId="4" fillId="33" borderId="10" xfId="80" applyFont="1" applyFill="1" applyBorder="1" applyAlignment="1">
      <alignment horizontal="center"/>
      <protection/>
    </xf>
    <xf numFmtId="3" fontId="4" fillId="33" borderId="10" xfId="80" applyNumberFormat="1" applyFont="1" applyFill="1" applyBorder="1" applyAlignment="1">
      <alignment horizontal="center" wrapText="1"/>
      <protection/>
    </xf>
    <xf numFmtId="3" fontId="4" fillId="33" borderId="10" xfId="80" applyNumberFormat="1" applyFont="1" applyFill="1" applyBorder="1" applyAlignment="1">
      <alignment horizontal="right" wrapText="1"/>
      <protection/>
    </xf>
    <xf numFmtId="3" fontId="3" fillId="33" borderId="10" xfId="80" applyNumberFormat="1" applyFont="1" applyFill="1" applyBorder="1" applyAlignment="1">
      <alignment wrapText="1"/>
      <protection/>
    </xf>
    <xf numFmtId="3" fontId="3" fillId="33" borderId="10" xfId="80" applyNumberFormat="1" applyFont="1" applyFill="1" applyBorder="1" applyAlignment="1">
      <alignment horizontal="right" wrapText="1"/>
      <protection/>
    </xf>
    <xf numFmtId="3" fontId="5" fillId="33" borderId="10" xfId="80" applyNumberFormat="1" applyFont="1" applyFill="1" applyBorder="1" applyAlignment="1">
      <alignment wrapText="1"/>
      <protection/>
    </xf>
    <xf numFmtId="3" fontId="5" fillId="33" borderId="10" xfId="80" applyNumberFormat="1" applyFont="1" applyFill="1" applyBorder="1" applyAlignment="1">
      <alignment horizontal="right" wrapText="1"/>
      <protection/>
    </xf>
    <xf numFmtId="0" fontId="21" fillId="0" borderId="10" xfId="80" applyFont="1" applyFill="1" applyBorder="1" applyAlignment="1">
      <alignment vertical="center" wrapText="1"/>
      <protection/>
    </xf>
    <xf numFmtId="3" fontId="104" fillId="0" borderId="10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/>
    </xf>
    <xf numFmtId="0" fontId="90" fillId="0" borderId="0" xfId="0" applyFont="1" applyAlignment="1">
      <alignment/>
    </xf>
    <xf numFmtId="0" fontId="105" fillId="0" borderId="0" xfId="0" applyFont="1" applyAlignment="1">
      <alignment/>
    </xf>
    <xf numFmtId="0" fontId="4" fillId="0" borderId="10" xfId="8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33" borderId="15" xfId="80" applyNumberFormat="1" applyFont="1" applyFill="1" applyBorder="1" applyAlignment="1">
      <alignment horizontal="right" vertical="center" wrapText="1"/>
      <protection/>
    </xf>
    <xf numFmtId="3" fontId="4" fillId="33" borderId="15" xfId="80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horizontal="center"/>
    </xf>
    <xf numFmtId="3" fontId="5" fillId="33" borderId="15" xfId="8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0" fontId="96" fillId="0" borderId="0" xfId="0" applyFont="1" applyAlignment="1">
      <alignment horizontal="right"/>
    </xf>
    <xf numFmtId="0" fontId="4" fillId="0" borderId="15" xfId="80" applyFont="1" applyFill="1" applyBorder="1" applyAlignment="1">
      <alignment vertical="center" wrapText="1"/>
      <protection/>
    </xf>
    <xf numFmtId="3" fontId="104" fillId="33" borderId="10" xfId="80" applyNumberFormat="1" applyFont="1" applyFill="1" applyBorder="1" applyAlignment="1">
      <alignment horizontal="right" vertical="center" wrapText="1"/>
      <protection/>
    </xf>
    <xf numFmtId="0" fontId="100" fillId="0" borderId="0" xfId="0" applyFont="1" applyAlignment="1">
      <alignment horizontal="center"/>
    </xf>
    <xf numFmtId="0" fontId="21" fillId="0" borderId="16" xfId="80" applyFont="1" applyFill="1" applyBorder="1" applyAlignment="1">
      <alignment vertical="center" wrapText="1"/>
      <protection/>
    </xf>
    <xf numFmtId="0" fontId="21" fillId="0" borderId="16" xfId="80" applyFont="1" applyFill="1" applyBorder="1" applyAlignment="1">
      <alignment vertical="center"/>
      <protection/>
    </xf>
    <xf numFmtId="0" fontId="100" fillId="0" borderId="0" xfId="0" applyFont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80" applyFont="1" applyFill="1" applyBorder="1" applyAlignment="1">
      <alignment horizontal="center" vertical="center"/>
      <protection/>
    </xf>
    <xf numFmtId="3" fontId="74" fillId="0" borderId="0" xfId="0" applyNumberFormat="1" applyFont="1" applyAlignment="1">
      <alignment/>
    </xf>
    <xf numFmtId="3" fontId="4" fillId="33" borderId="10" xfId="80" applyNumberFormat="1" applyFont="1" applyFill="1" applyBorder="1" applyAlignment="1">
      <alignment vertical="center" wrapText="1"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3" fillId="0" borderId="0" xfId="82" applyFont="1">
      <alignment/>
      <protection/>
    </xf>
    <xf numFmtId="4" fontId="3" fillId="0" borderId="10" xfId="71" applyNumberFormat="1" applyFont="1" applyFill="1" applyBorder="1" applyAlignment="1" applyProtection="1">
      <alignment/>
      <protection locked="0"/>
    </xf>
    <xf numFmtId="0" fontId="29" fillId="0" borderId="10" xfId="64" applyFont="1" applyFill="1" applyBorder="1" applyAlignment="1">
      <alignment horizontal="center"/>
      <protection/>
    </xf>
    <xf numFmtId="0" fontId="1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 wrapText="1"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0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/>
      <protection locked="0"/>
    </xf>
    <xf numFmtId="4" fontId="15" fillId="0" borderId="1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4" fontId="30" fillId="0" borderId="10" xfId="71" applyNumberFormat="1" applyFont="1" applyFill="1" applyBorder="1" applyAlignment="1" applyProtection="1">
      <alignment/>
      <protection locked="0"/>
    </xf>
    <xf numFmtId="4" fontId="31" fillId="0" borderId="10" xfId="71" applyNumberFormat="1" applyFont="1" applyFill="1" applyBorder="1" applyAlignment="1" applyProtection="1">
      <alignment/>
      <protection locked="0"/>
    </xf>
    <xf numFmtId="4" fontId="32" fillId="0" borderId="10" xfId="71" applyNumberFormat="1" applyFont="1" applyFill="1" applyBorder="1" applyAlignment="1" applyProtection="1">
      <alignment/>
      <protection locked="0"/>
    </xf>
    <xf numFmtId="4" fontId="32" fillId="0" borderId="10" xfId="71" applyNumberFormat="1" applyFont="1" applyFill="1" applyBorder="1" applyAlignment="1" applyProtection="1">
      <alignment wrapText="1"/>
      <protection locked="0"/>
    </xf>
    <xf numFmtId="14" fontId="33" fillId="0" borderId="10" xfId="71" applyNumberFormat="1" applyFont="1" applyFill="1" applyBorder="1" applyAlignment="1" applyProtection="1">
      <alignment horizontal="center"/>
      <protection locked="0"/>
    </xf>
    <xf numFmtId="0" fontId="34" fillId="0" borderId="10" xfId="64" applyFont="1" applyFill="1" applyBorder="1" applyAlignment="1">
      <alignment horizontal="center"/>
      <protection/>
    </xf>
    <xf numFmtId="0" fontId="13" fillId="0" borderId="10" xfId="82" applyFont="1" applyBorder="1">
      <alignment/>
      <protection/>
    </xf>
    <xf numFmtId="0" fontId="35" fillId="0" borderId="0" xfId="64" applyFont="1" applyFill="1">
      <alignment/>
      <protection/>
    </xf>
    <xf numFmtId="0" fontId="34" fillId="0" borderId="0" xfId="64" applyFont="1" applyBorder="1" applyAlignment="1">
      <alignment/>
      <protection/>
    </xf>
    <xf numFmtId="0" fontId="38" fillId="0" borderId="10" xfId="82" applyFont="1" applyBorder="1">
      <alignment/>
      <protection/>
    </xf>
    <xf numFmtId="0" fontId="39" fillId="0" borderId="10" xfId="64" applyFont="1" applyFill="1" applyBorder="1" applyAlignment="1">
      <alignment horizontal="center"/>
      <protection/>
    </xf>
    <xf numFmtId="0" fontId="38" fillId="0" borderId="0" xfId="82" applyFont="1">
      <alignment/>
      <protection/>
    </xf>
    <xf numFmtId="4" fontId="38" fillId="0" borderId="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40" fillId="0" borderId="10" xfId="76" applyNumberFormat="1" applyFont="1" applyFill="1" applyBorder="1" applyAlignment="1" applyProtection="1">
      <alignment/>
      <protection locked="0"/>
    </xf>
    <xf numFmtId="4" fontId="40" fillId="34" borderId="10" xfId="71" applyNumberFormat="1" applyFont="1" applyFill="1" applyBorder="1" applyAlignment="1" applyProtection="1">
      <alignment/>
      <protection locked="0"/>
    </xf>
    <xf numFmtId="4" fontId="42" fillId="34" borderId="1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12" fillId="0" borderId="10" xfId="71" applyNumberFormat="1" applyFont="1" applyFill="1" applyBorder="1" applyAlignment="1" applyProtection="1">
      <alignment/>
      <protection locked="0"/>
    </xf>
    <xf numFmtId="4" fontId="12" fillId="0" borderId="0" xfId="71" applyNumberFormat="1" applyFont="1" applyFill="1" applyBorder="1" applyAlignment="1" applyProtection="1">
      <alignment/>
      <protection locked="0"/>
    </xf>
    <xf numFmtId="4" fontId="40" fillId="35" borderId="10" xfId="71" applyNumberFormat="1" applyFont="1" applyFill="1" applyBorder="1" applyAlignment="1" applyProtection="1">
      <alignment wrapText="1"/>
      <protection locked="0"/>
    </xf>
    <xf numFmtId="4" fontId="40" fillId="35" borderId="10" xfId="71" applyNumberFormat="1" applyFont="1" applyFill="1" applyBorder="1" applyAlignment="1" applyProtection="1">
      <alignment/>
      <protection locked="0"/>
    </xf>
    <xf numFmtId="4" fontId="42" fillId="35" borderId="10" xfId="71" applyNumberFormat="1" applyFont="1" applyFill="1" applyBorder="1" applyAlignment="1" applyProtection="1">
      <alignment/>
      <protection locked="0"/>
    </xf>
    <xf numFmtId="4" fontId="40" fillId="0" borderId="0" xfId="71" applyNumberFormat="1" applyFont="1" applyFill="1" applyBorder="1" applyAlignment="1" applyProtection="1">
      <alignment/>
      <protection locked="0"/>
    </xf>
    <xf numFmtId="0" fontId="34" fillId="0" borderId="0" xfId="60" applyFont="1" applyBorder="1" applyAlignment="1">
      <alignment/>
      <protection/>
    </xf>
    <xf numFmtId="0" fontId="35" fillId="0" borderId="0" xfId="60" applyFont="1" applyFill="1">
      <alignment/>
      <protection/>
    </xf>
    <xf numFmtId="0" fontId="34" fillId="0" borderId="10" xfId="60" applyFont="1" applyFill="1" applyBorder="1" applyAlignment="1">
      <alignment horizontal="center"/>
      <protection/>
    </xf>
    <xf numFmtId="0" fontId="29" fillId="0" borderId="10" xfId="60" applyFont="1" applyFill="1" applyBorder="1" applyAlignment="1">
      <alignment horizontal="center"/>
      <protection/>
    </xf>
    <xf numFmtId="4" fontId="44" fillId="0" borderId="10" xfId="81" applyNumberFormat="1" applyFont="1" applyFill="1" applyBorder="1" applyAlignment="1" applyProtection="1">
      <alignment/>
      <protection locked="0"/>
    </xf>
    <xf numFmtId="4" fontId="44" fillId="0" borderId="10" xfId="81" applyNumberFormat="1" applyFont="1" applyFill="1" applyBorder="1" applyAlignment="1" applyProtection="1">
      <alignment horizontal="center"/>
      <protection locked="0"/>
    </xf>
    <xf numFmtId="0" fontId="12" fillId="0" borderId="0" xfId="81">
      <alignment/>
      <protection/>
    </xf>
    <xf numFmtId="4" fontId="34" fillId="0" borderId="10" xfId="75" applyNumberFormat="1" applyFont="1" applyFill="1" applyBorder="1" applyAlignment="1" applyProtection="1">
      <alignment/>
      <protection locked="0"/>
    </xf>
    <xf numFmtId="4" fontId="45" fillId="0" borderId="10" xfId="75" applyNumberFormat="1" applyFont="1" applyFill="1" applyBorder="1" applyAlignment="1" applyProtection="1">
      <alignment horizontal="right"/>
      <protection locked="0"/>
    </xf>
    <xf numFmtId="0" fontId="12" fillId="0" borderId="0" xfId="75">
      <alignment/>
      <protection/>
    </xf>
    <xf numFmtId="4" fontId="34" fillId="0" borderId="10" xfId="75" applyNumberFormat="1" applyFont="1" applyFill="1" applyBorder="1" applyAlignment="1" applyProtection="1">
      <alignment horizontal="right"/>
      <protection locked="0"/>
    </xf>
    <xf numFmtId="4" fontId="35" fillId="0" borderId="10" xfId="75" applyNumberFormat="1" applyFont="1" applyFill="1" applyBorder="1" applyAlignment="1" applyProtection="1">
      <alignment horizontal="right"/>
      <protection locked="0"/>
    </xf>
    <xf numFmtId="4" fontId="35" fillId="0" borderId="10" xfId="75" applyNumberFormat="1" applyFont="1" applyFill="1" applyBorder="1" applyAlignment="1" applyProtection="1">
      <alignment/>
      <protection locked="0"/>
    </xf>
    <xf numFmtId="4" fontId="34" fillId="34" borderId="10" xfId="75" applyNumberFormat="1" applyFont="1" applyFill="1" applyBorder="1" applyAlignment="1" applyProtection="1">
      <alignment/>
      <protection locked="0"/>
    </xf>
    <xf numFmtId="4" fontId="34" fillId="34" borderId="10" xfId="75" applyNumberFormat="1" applyFont="1" applyFill="1" applyBorder="1" applyAlignment="1" applyProtection="1">
      <alignment horizontal="right"/>
      <protection locked="0"/>
    </xf>
    <xf numFmtId="4" fontId="34" fillId="0" borderId="10" xfId="75" applyNumberFormat="1" applyFont="1" applyFill="1" applyBorder="1" applyAlignment="1" applyProtection="1">
      <alignment horizontal="right"/>
      <protection locked="0"/>
    </xf>
    <xf numFmtId="4" fontId="4" fillId="0" borderId="10" xfId="75" applyNumberFormat="1" applyFont="1" applyFill="1" applyBorder="1" applyAlignment="1" applyProtection="1">
      <alignment horizontal="right"/>
      <protection locked="0"/>
    </xf>
    <xf numFmtId="0" fontId="12" fillId="0" borderId="0" xfId="75" applyFont="1">
      <alignment/>
      <protection/>
    </xf>
    <xf numFmtId="4" fontId="34" fillId="36" borderId="10" xfId="75" applyNumberFormat="1" applyFont="1" applyFill="1" applyBorder="1" applyAlignment="1" applyProtection="1">
      <alignment/>
      <protection locked="0"/>
    </xf>
    <xf numFmtId="4" fontId="34" fillId="36" borderId="10" xfId="75" applyNumberFormat="1" applyFont="1" applyFill="1" applyBorder="1" applyAlignment="1" applyProtection="1">
      <alignment horizontal="right"/>
      <protection locked="0"/>
    </xf>
    <xf numFmtId="4" fontId="34" fillId="37" borderId="10" xfId="75" applyNumberFormat="1" applyFont="1" applyFill="1" applyBorder="1" applyAlignment="1" applyProtection="1">
      <alignment/>
      <protection locked="0"/>
    </xf>
    <xf numFmtId="4" fontId="34" fillId="38" borderId="10" xfId="75" applyNumberFormat="1" applyFont="1" applyFill="1" applyBorder="1" applyAlignment="1" applyProtection="1">
      <alignment horizontal="right"/>
      <protection locked="0"/>
    </xf>
    <xf numFmtId="0" fontId="46" fillId="0" borderId="10" xfId="60" applyFont="1" applyFill="1" applyBorder="1" applyAlignment="1">
      <alignment horizontal="center"/>
      <protection/>
    </xf>
    <xf numFmtId="4" fontId="4" fillId="0" borderId="10" xfId="71" applyNumberFormat="1" applyFont="1" applyFill="1" applyBorder="1" applyAlignment="1" applyProtection="1">
      <alignment/>
      <protection locked="0"/>
    </xf>
    <xf numFmtId="4" fontId="35" fillId="0" borderId="10" xfId="77" applyNumberFormat="1" applyFont="1" applyFill="1" applyBorder="1" applyAlignment="1" applyProtection="1">
      <alignment/>
      <protection locked="0"/>
    </xf>
    <xf numFmtId="0" fontId="12" fillId="0" borderId="0" xfId="77">
      <alignment/>
      <protection/>
    </xf>
    <xf numFmtId="4" fontId="34" fillId="36" borderId="10" xfId="77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 horizontal="right"/>
      <protection locked="0"/>
    </xf>
    <xf numFmtId="4" fontId="3" fillId="39" borderId="1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7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7" fillId="0" borderId="10" xfId="79" applyNumberFormat="1" applyFont="1" applyFill="1" applyBorder="1" applyAlignment="1" applyProtection="1">
      <alignment horizontal="right"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27" fillId="0" borderId="10" xfId="79" applyNumberFormat="1" applyFont="1" applyFill="1" applyBorder="1" applyAlignment="1" applyProtection="1">
      <alignment/>
      <protection locked="0"/>
    </xf>
    <xf numFmtId="3" fontId="28" fillId="0" borderId="10" xfId="79" applyNumberFormat="1" applyFont="1" applyFill="1" applyBorder="1" applyAlignment="1" applyProtection="1">
      <alignment horizontal="right"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0" fontId="27" fillId="0" borderId="0" xfId="79" applyNumberFormat="1" applyFont="1" applyFill="1" applyBorder="1" applyAlignment="1" applyProtection="1">
      <alignment/>
      <protection locked="0"/>
    </xf>
    <xf numFmtId="0" fontId="48" fillId="0" borderId="10" xfId="73" applyNumberFormat="1" applyFont="1" applyFill="1" applyBorder="1" applyAlignment="1" applyProtection="1">
      <alignment/>
      <protection locked="0"/>
    </xf>
    <xf numFmtId="49" fontId="49" fillId="0" borderId="10" xfId="73" applyNumberFormat="1" applyFont="1" applyFill="1" applyBorder="1" applyAlignment="1" applyProtection="1">
      <alignment/>
      <protection locked="0"/>
    </xf>
    <xf numFmtId="49" fontId="49" fillId="0" borderId="10" xfId="73" applyNumberFormat="1" applyFont="1" applyFill="1" applyBorder="1" applyAlignment="1" applyProtection="1">
      <alignment horizontal="right"/>
      <protection locked="0"/>
    </xf>
    <xf numFmtId="0" fontId="48" fillId="0" borderId="0" xfId="73" applyNumberFormat="1" applyFont="1" applyFill="1" applyBorder="1" applyAlignment="1" applyProtection="1">
      <alignment/>
      <protection locked="0"/>
    </xf>
    <xf numFmtId="3" fontId="50" fillId="0" borderId="10" xfId="73" applyNumberFormat="1" applyFont="1" applyBorder="1">
      <alignment/>
      <protection/>
    </xf>
    <xf numFmtId="0" fontId="49" fillId="0" borderId="10" xfId="73" applyNumberFormat="1" applyFont="1" applyFill="1" applyBorder="1" applyAlignment="1" applyProtection="1">
      <alignment wrapText="1"/>
      <protection locked="0"/>
    </xf>
    <xf numFmtId="3" fontId="51" fillId="0" borderId="10" xfId="73" applyNumberFormat="1" applyFont="1" applyBorder="1">
      <alignment/>
      <protection/>
    </xf>
    <xf numFmtId="0" fontId="49" fillId="0" borderId="0" xfId="73" applyNumberFormat="1" applyFont="1" applyFill="1" applyBorder="1" applyAlignment="1" applyProtection="1">
      <alignment/>
      <protection locked="0"/>
    </xf>
    <xf numFmtId="0" fontId="48" fillId="0" borderId="10" xfId="73" applyNumberFormat="1" applyFont="1" applyFill="1" applyBorder="1" applyAlignment="1" applyProtection="1">
      <alignment wrapText="1"/>
      <protection locked="0"/>
    </xf>
    <xf numFmtId="0" fontId="49" fillId="0" borderId="10" xfId="73" applyNumberFormat="1" applyFont="1" applyFill="1" applyBorder="1" applyAlignment="1" applyProtection="1">
      <alignment/>
      <protection locked="0"/>
    </xf>
    <xf numFmtId="0" fontId="49" fillId="36" borderId="10" xfId="73" applyNumberFormat="1" applyFont="1" applyFill="1" applyBorder="1" applyAlignment="1" applyProtection="1">
      <alignment/>
      <protection locked="0"/>
    </xf>
    <xf numFmtId="3" fontId="51" fillId="40" borderId="10" xfId="73" applyNumberFormat="1" applyFont="1" applyFill="1" applyBorder="1">
      <alignment/>
      <protection/>
    </xf>
    <xf numFmtId="0" fontId="35" fillId="0" borderId="0" xfId="67" applyFont="1" applyFill="1">
      <alignment/>
      <protection/>
    </xf>
    <xf numFmtId="0" fontId="27" fillId="0" borderId="0" xfId="71" applyNumberFormat="1" applyFont="1" applyFill="1" applyBorder="1" applyAlignment="1" applyProtection="1">
      <alignment/>
      <protection locked="0"/>
    </xf>
    <xf numFmtId="0" fontId="35" fillId="0" borderId="10" xfId="67" applyFont="1" applyBorder="1">
      <alignment/>
      <protection/>
    </xf>
    <xf numFmtId="0" fontId="34" fillId="0" borderId="10" xfId="67" applyFont="1" applyFill="1" applyBorder="1" applyAlignment="1">
      <alignment horizontal="center"/>
      <protection/>
    </xf>
    <xf numFmtId="0" fontId="35" fillId="0" borderId="0" xfId="67" applyFont="1">
      <alignment/>
      <protection/>
    </xf>
    <xf numFmtId="0" fontId="29" fillId="0" borderId="10" xfId="67" applyFont="1" applyFill="1" applyBorder="1" applyAlignment="1">
      <alignment horizontal="center"/>
      <protection/>
    </xf>
    <xf numFmtId="4" fontId="52" fillId="0" borderId="10" xfId="71" applyNumberFormat="1" applyFont="1" applyFill="1" applyBorder="1" applyAlignment="1" applyProtection="1">
      <alignment horizontal="center" vertical="center"/>
      <protection locked="0"/>
    </xf>
    <xf numFmtId="4" fontId="52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1">
      <alignment/>
      <protection/>
    </xf>
    <xf numFmtId="4" fontId="43" fillId="41" borderId="10" xfId="83" applyNumberFormat="1" applyFont="1" applyFill="1" applyBorder="1">
      <alignment/>
      <protection/>
    </xf>
    <xf numFmtId="4" fontId="43" fillId="41" borderId="10" xfId="83" applyNumberFormat="1" applyFont="1" applyFill="1" applyBorder="1">
      <alignment/>
      <protection/>
    </xf>
    <xf numFmtId="4" fontId="43" fillId="0" borderId="0" xfId="83" applyNumberFormat="1" applyFont="1">
      <alignment/>
      <protection/>
    </xf>
    <xf numFmtId="4" fontId="43" fillId="0" borderId="10" xfId="83" applyNumberFormat="1" applyFont="1" applyBorder="1" applyAlignment="1">
      <alignment wrapText="1"/>
      <protection/>
    </xf>
    <xf numFmtId="4" fontId="43" fillId="0" borderId="10" xfId="83" applyNumberFormat="1" applyFont="1" applyBorder="1">
      <alignment/>
      <protection/>
    </xf>
    <xf numFmtId="4" fontId="43" fillId="42" borderId="10" xfId="83" applyNumberFormat="1" applyFont="1" applyFill="1" applyBorder="1">
      <alignment/>
      <protection/>
    </xf>
    <xf numFmtId="4" fontId="43" fillId="0" borderId="0" xfId="83" applyNumberFormat="1" applyFont="1">
      <alignment/>
      <protection/>
    </xf>
    <xf numFmtId="4" fontId="12" fillId="0" borderId="10" xfId="83" applyNumberFormat="1" applyBorder="1" applyAlignment="1">
      <alignment wrapText="1"/>
      <protection/>
    </xf>
    <xf numFmtId="4" fontId="12" fillId="0" borderId="10" xfId="83" applyNumberFormat="1" applyBorder="1">
      <alignment/>
      <protection/>
    </xf>
    <xf numFmtId="4" fontId="12" fillId="0" borderId="0" xfId="83" applyNumberFormat="1">
      <alignment/>
      <protection/>
    </xf>
    <xf numFmtId="4" fontId="43" fillId="0" borderId="10" xfId="83" applyNumberFormat="1" applyFont="1" applyFill="1" applyBorder="1">
      <alignment/>
      <protection/>
    </xf>
    <xf numFmtId="4" fontId="12" fillId="0" borderId="10" xfId="83" applyNumberFormat="1" applyFont="1" applyFill="1" applyBorder="1">
      <alignment/>
      <protection/>
    </xf>
    <xf numFmtId="4" fontId="12" fillId="0" borderId="10" xfId="83" applyNumberFormat="1" applyFont="1" applyFill="1" applyBorder="1">
      <alignment/>
      <protection/>
    </xf>
    <xf numFmtId="4" fontId="12" fillId="0" borderId="10" xfId="83" applyNumberFormat="1" applyFont="1" applyBorder="1">
      <alignment/>
      <protection/>
    </xf>
    <xf numFmtId="4" fontId="12" fillId="0" borderId="0" xfId="83" applyNumberFormat="1" applyFont="1">
      <alignment/>
      <protection/>
    </xf>
    <xf numFmtId="4" fontId="12" fillId="0" borderId="10" xfId="83" applyNumberFormat="1" applyFont="1" applyBorder="1" applyAlignment="1">
      <alignment wrapText="1"/>
      <protection/>
    </xf>
    <xf numFmtId="4" fontId="12" fillId="42" borderId="10" xfId="83" applyNumberFormat="1" applyFont="1" applyFill="1" applyBorder="1">
      <alignment/>
      <protection/>
    </xf>
    <xf numFmtId="4" fontId="43" fillId="0" borderId="10" xfId="83" applyNumberFormat="1" applyFont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3" fillId="33" borderId="10" xfId="80" applyFont="1" applyFill="1" applyBorder="1" applyAlignment="1">
      <alignment vertical="center"/>
      <protection/>
    </xf>
    <xf numFmtId="0" fontId="4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4" fontId="12" fillId="41" borderId="10" xfId="83" applyNumberFormat="1" applyFont="1" applyFill="1" applyBorder="1">
      <alignment/>
      <protection/>
    </xf>
    <xf numFmtId="4" fontId="12" fillId="0" borderId="10" xfId="83" applyNumberFormat="1" applyFill="1" applyBorder="1">
      <alignment/>
      <protection/>
    </xf>
    <xf numFmtId="3" fontId="95" fillId="0" borderId="0" xfId="0" applyNumberFormat="1" applyFont="1" applyAlignment="1">
      <alignment/>
    </xf>
    <xf numFmtId="0" fontId="90" fillId="0" borderId="0" xfId="0" applyFont="1" applyAlignment="1">
      <alignment horizontal="right"/>
    </xf>
    <xf numFmtId="3" fontId="100" fillId="0" borderId="10" xfId="0" applyNumberFormat="1" applyFont="1" applyBorder="1" applyAlignment="1">
      <alignment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3" fontId="100" fillId="0" borderId="10" xfId="0" applyNumberFormat="1" applyFont="1" applyBorder="1" applyAlignment="1">
      <alignment horizontal="center"/>
    </xf>
    <xf numFmtId="0" fontId="105" fillId="0" borderId="10" xfId="0" applyFont="1" applyBorder="1" applyAlignment="1">
      <alignment/>
    </xf>
    <xf numFmtId="3" fontId="100" fillId="0" borderId="0" xfId="0" applyNumberFormat="1" applyFont="1" applyAlignment="1">
      <alignment horizontal="center"/>
    </xf>
    <xf numFmtId="0" fontId="105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vertical="center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/>
    </xf>
    <xf numFmtId="0" fontId="10" fillId="0" borderId="10" xfId="80" applyFont="1" applyFill="1" applyBorder="1" applyAlignment="1">
      <alignment wrapText="1"/>
      <protection/>
    </xf>
    <xf numFmtId="3" fontId="4" fillId="33" borderId="15" xfId="80" applyNumberFormat="1" applyFont="1" applyFill="1" applyBorder="1" applyAlignment="1">
      <alignment wrapText="1"/>
      <protection/>
    </xf>
    <xf numFmtId="0" fontId="4" fillId="0" borderId="16" xfId="80" applyFont="1" applyFill="1" applyBorder="1" applyAlignment="1">
      <alignment horizontal="center" vertical="center"/>
      <protection/>
    </xf>
    <xf numFmtId="0" fontId="4" fillId="0" borderId="17" xfId="80" applyFont="1" applyFill="1" applyBorder="1" applyAlignment="1">
      <alignment horizontal="center" vertical="center"/>
      <protection/>
    </xf>
    <xf numFmtId="0" fontId="4" fillId="0" borderId="15" xfId="80" applyFont="1" applyFill="1" applyBorder="1" applyAlignment="1">
      <alignment horizontal="center" vertical="center"/>
      <protection/>
    </xf>
    <xf numFmtId="0" fontId="21" fillId="0" borderId="16" xfId="80" applyFont="1" applyFill="1" applyBorder="1" applyAlignment="1">
      <alignment vertical="center" wrapText="1"/>
      <protection/>
    </xf>
    <xf numFmtId="0" fontId="21" fillId="0" borderId="17" xfId="80" applyFont="1" applyFill="1" applyBorder="1" applyAlignment="1">
      <alignment vertical="center" wrapText="1"/>
      <protection/>
    </xf>
    <xf numFmtId="0" fontId="21" fillId="0" borderId="15" xfId="80" applyFont="1" applyFill="1" applyBorder="1" applyAlignment="1">
      <alignment vertical="center" wrapText="1"/>
      <protection/>
    </xf>
    <xf numFmtId="0" fontId="21" fillId="0" borderId="16" xfId="80" applyFont="1" applyFill="1" applyBorder="1" applyAlignment="1">
      <alignment vertical="center"/>
      <protection/>
    </xf>
    <xf numFmtId="0" fontId="21" fillId="0" borderId="17" xfId="80" applyFont="1" applyFill="1" applyBorder="1" applyAlignment="1">
      <alignment vertical="center"/>
      <protection/>
    </xf>
    <xf numFmtId="0" fontId="21" fillId="0" borderId="15" xfId="80" applyFont="1" applyFill="1" applyBorder="1" applyAlignment="1">
      <alignment vertical="center"/>
      <protection/>
    </xf>
    <xf numFmtId="0" fontId="4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33" borderId="12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left" vertical="center" wrapText="1"/>
      <protection/>
    </xf>
    <xf numFmtId="3" fontId="4" fillId="33" borderId="12" xfId="80" applyNumberFormat="1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0" fontId="21" fillId="0" borderId="10" xfId="80" applyFont="1" applyFill="1" applyBorder="1" applyAlignment="1">
      <alignment vertical="center" wrapText="1"/>
      <protection/>
    </xf>
    <xf numFmtId="3" fontId="4" fillId="33" borderId="12" xfId="80" applyNumberFormat="1" applyFont="1" applyFill="1" applyBorder="1" applyAlignment="1">
      <alignment horizontal="right" vertical="center" wrapText="1"/>
      <protection/>
    </xf>
    <xf numFmtId="3" fontId="4" fillId="33" borderId="14" xfId="80" applyNumberFormat="1" applyFont="1" applyFill="1" applyBorder="1" applyAlignment="1">
      <alignment horizontal="right" vertical="center" wrapText="1"/>
      <protection/>
    </xf>
    <xf numFmtId="0" fontId="21" fillId="0" borderId="10" xfId="80" applyFont="1" applyFill="1" applyBorder="1" applyAlignment="1">
      <alignment vertical="center"/>
      <protection/>
    </xf>
    <xf numFmtId="0" fontId="100" fillId="0" borderId="0" xfId="0" applyFont="1" applyAlignment="1">
      <alignment horizontal="center" wrapText="1"/>
    </xf>
    <xf numFmtId="3" fontId="4" fillId="33" borderId="12" xfId="80" applyNumberFormat="1" applyFont="1" applyFill="1" applyBorder="1" applyAlignment="1">
      <alignment horizontal="right" wrapText="1"/>
      <protection/>
    </xf>
    <xf numFmtId="3" fontId="4" fillId="33" borderId="18" xfId="80" applyNumberFormat="1" applyFont="1" applyFill="1" applyBorder="1" applyAlignment="1">
      <alignment horizontal="right" wrapText="1"/>
      <protection/>
    </xf>
    <xf numFmtId="3" fontId="4" fillId="33" borderId="14" xfId="80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 horizontal="center" wrapText="1"/>
    </xf>
    <xf numFmtId="0" fontId="34" fillId="0" borderId="0" xfId="64" applyFont="1" applyBorder="1" applyAlignment="1">
      <alignment horizontal="center"/>
      <protection/>
    </xf>
    <xf numFmtId="4" fontId="40" fillId="0" borderId="12" xfId="71" applyNumberFormat="1" applyFont="1" applyFill="1" applyBorder="1" applyAlignment="1" applyProtection="1">
      <alignment horizontal="center" vertical="center"/>
      <protection locked="0"/>
    </xf>
    <xf numFmtId="4" fontId="40" fillId="0" borderId="14" xfId="71" applyNumberFormat="1" applyFont="1" applyFill="1" applyBorder="1" applyAlignment="1" applyProtection="1">
      <alignment horizontal="center" vertical="center"/>
      <protection locked="0"/>
    </xf>
    <xf numFmtId="4" fontId="40" fillId="0" borderId="16" xfId="71" applyNumberFormat="1" applyFont="1" applyFill="1" applyBorder="1" applyAlignment="1" applyProtection="1">
      <alignment horizontal="center" vertical="center"/>
      <protection locked="0"/>
    </xf>
    <xf numFmtId="4" fontId="40" fillId="0" borderId="17" xfId="71" applyNumberFormat="1" applyFont="1" applyFill="1" applyBorder="1" applyAlignment="1" applyProtection="1">
      <alignment horizontal="center" vertical="center"/>
      <protection locked="0"/>
    </xf>
    <xf numFmtId="4" fontId="40" fillId="0" borderId="15" xfId="71" applyNumberFormat="1" applyFont="1" applyFill="1" applyBorder="1" applyAlignment="1" applyProtection="1">
      <alignment horizontal="center" vertical="center"/>
      <protection locked="0"/>
    </xf>
    <xf numFmtId="4" fontId="40" fillId="0" borderId="16" xfId="71" applyNumberFormat="1" applyFont="1" applyFill="1" applyBorder="1" applyAlignment="1" applyProtection="1">
      <alignment horizontal="center" wrapText="1"/>
      <protection locked="0"/>
    </xf>
    <xf numFmtId="4" fontId="40" fillId="0" borderId="17" xfId="71" applyNumberFormat="1" applyFont="1" applyFill="1" applyBorder="1" applyAlignment="1" applyProtection="1">
      <alignment horizontal="center" wrapText="1"/>
      <protection locked="0"/>
    </xf>
    <xf numFmtId="4" fontId="40" fillId="0" borderId="15" xfId="71" applyNumberFormat="1" applyFont="1" applyFill="1" applyBorder="1" applyAlignment="1" applyProtection="1">
      <alignment horizontal="center" wrapText="1"/>
      <protection locked="0"/>
    </xf>
    <xf numFmtId="4" fontId="40" fillId="0" borderId="16" xfId="71" applyNumberFormat="1" applyFont="1" applyFill="1" applyBorder="1" applyAlignment="1" applyProtection="1">
      <alignment horizontal="center"/>
      <protection locked="0"/>
    </xf>
    <xf numFmtId="4" fontId="40" fillId="0" borderId="17" xfId="71" applyNumberFormat="1" applyFont="1" applyFill="1" applyBorder="1" applyAlignment="1" applyProtection="1">
      <alignment horizontal="center"/>
      <protection locked="0"/>
    </xf>
    <xf numFmtId="4" fontId="40" fillId="0" borderId="15" xfId="71" applyNumberFormat="1" applyFont="1" applyFill="1" applyBorder="1" applyAlignment="1" applyProtection="1">
      <alignment horizontal="center"/>
      <protection locked="0"/>
    </xf>
    <xf numFmtId="0" fontId="34" fillId="0" borderId="0" xfId="60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5" fillId="0" borderId="0" xfId="78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3" fontId="96" fillId="0" borderId="0" xfId="68" applyNumberFormat="1" applyFont="1" applyBorder="1" applyAlignment="1">
      <alignment vertical="center" wrapText="1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" xfId="75"/>
    <cellStyle name="Normál_belsősárd tárgyi eszközök" xfId="76"/>
    <cellStyle name="Normál_gosztola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2.140625" style="0" customWidth="1"/>
    <col min="11" max="11" width="14.7109375" style="0" customWidth="1"/>
    <col min="12" max="13" width="12.28125" style="0" customWidth="1"/>
    <col min="14" max="14" width="14.7109375" style="0" customWidth="1"/>
    <col min="15" max="15" width="25.7109375" style="0" customWidth="1"/>
    <col min="16" max="23" width="12.140625" style="0" customWidth="1"/>
    <col min="24" max="24" width="14.7109375" style="0" customWidth="1"/>
    <col min="25" max="26" width="12.28125" style="0" customWidth="1"/>
    <col min="27" max="27" width="14.7109375" style="0" customWidth="1"/>
  </cols>
  <sheetData>
    <row r="1" spans="1:27" s="2" customFormat="1" ht="15.75">
      <c r="A1" s="311" t="s">
        <v>513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</row>
    <row r="2" spans="2:26" s="2" customFormat="1" ht="15" customHeight="1">
      <c r="B2" s="117"/>
      <c r="C2" s="140"/>
      <c r="D2" s="140"/>
      <c r="F2" s="140"/>
      <c r="G2" s="140"/>
      <c r="I2" s="140"/>
      <c r="J2" s="140"/>
      <c r="L2" s="140"/>
      <c r="M2" s="140"/>
      <c r="P2" s="140"/>
      <c r="Q2" s="140"/>
      <c r="S2" s="140"/>
      <c r="T2" s="140"/>
      <c r="V2" s="140"/>
      <c r="W2" s="140"/>
      <c r="Y2" s="140"/>
      <c r="Z2" s="140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639</v>
      </c>
      <c r="N3" s="1" t="s">
        <v>90</v>
      </c>
      <c r="O3" s="1" t="s">
        <v>91</v>
      </c>
      <c r="P3" s="1" t="s">
        <v>523</v>
      </c>
      <c r="Q3" s="1" t="s">
        <v>826</v>
      </c>
      <c r="R3" s="1" t="s">
        <v>524</v>
      </c>
      <c r="S3" s="1" t="s">
        <v>525</v>
      </c>
      <c r="T3" s="1" t="s">
        <v>827</v>
      </c>
      <c r="U3" s="1" t="s">
        <v>526</v>
      </c>
      <c r="V3" s="1" t="s">
        <v>536</v>
      </c>
      <c r="W3" s="1" t="s">
        <v>537</v>
      </c>
      <c r="X3" s="1" t="s">
        <v>527</v>
      </c>
      <c r="Y3" s="1" t="s">
        <v>538</v>
      </c>
      <c r="Z3" s="1" t="s">
        <v>828</v>
      </c>
      <c r="AA3" s="1" t="s">
        <v>528</v>
      </c>
    </row>
    <row r="4" spans="1:27" s="11" customFormat="1" ht="15.75">
      <c r="A4" s="1">
        <v>1</v>
      </c>
      <c r="B4" s="308" t="s">
        <v>9</v>
      </c>
      <c r="C4" s="308" t="s">
        <v>373</v>
      </c>
      <c r="D4" s="308"/>
      <c r="E4" s="308"/>
      <c r="F4" s="308" t="s">
        <v>107</v>
      </c>
      <c r="G4" s="308"/>
      <c r="H4" s="308"/>
      <c r="I4" s="308" t="s">
        <v>108</v>
      </c>
      <c r="J4" s="308"/>
      <c r="K4" s="308"/>
      <c r="L4" s="308" t="s">
        <v>5</v>
      </c>
      <c r="M4" s="308"/>
      <c r="N4" s="308"/>
      <c r="O4" s="308" t="s">
        <v>9</v>
      </c>
      <c r="P4" s="308" t="s">
        <v>373</v>
      </c>
      <c r="Q4" s="308"/>
      <c r="R4" s="308"/>
      <c r="S4" s="308" t="s">
        <v>107</v>
      </c>
      <c r="T4" s="308"/>
      <c r="U4" s="308"/>
      <c r="V4" s="308" t="s">
        <v>108</v>
      </c>
      <c r="W4" s="308"/>
      <c r="X4" s="308"/>
      <c r="Y4" s="314" t="s">
        <v>5</v>
      </c>
      <c r="Z4" s="315"/>
      <c r="AA4" s="316"/>
    </row>
    <row r="5" spans="1:27" s="11" customFormat="1" ht="15.75">
      <c r="A5" s="1">
        <v>2</v>
      </c>
      <c r="B5" s="308"/>
      <c r="C5" s="88" t="s">
        <v>4</v>
      </c>
      <c r="D5" s="88" t="s">
        <v>542</v>
      </c>
      <c r="E5" s="88" t="s">
        <v>540</v>
      </c>
      <c r="F5" s="88" t="s">
        <v>4</v>
      </c>
      <c r="G5" s="88" t="s">
        <v>542</v>
      </c>
      <c r="H5" s="88" t="s">
        <v>540</v>
      </c>
      <c r="I5" s="88" t="s">
        <v>4</v>
      </c>
      <c r="J5" s="88" t="s">
        <v>542</v>
      </c>
      <c r="K5" s="88" t="s">
        <v>540</v>
      </c>
      <c r="L5" s="88" t="s">
        <v>4</v>
      </c>
      <c r="M5" s="88" t="s">
        <v>542</v>
      </c>
      <c r="N5" s="88" t="s">
        <v>540</v>
      </c>
      <c r="O5" s="308"/>
      <c r="P5" s="88" t="s">
        <v>4</v>
      </c>
      <c r="Q5" s="88" t="s">
        <v>542</v>
      </c>
      <c r="R5" s="88" t="s">
        <v>540</v>
      </c>
      <c r="S5" s="88" t="s">
        <v>4</v>
      </c>
      <c r="T5" s="88" t="s">
        <v>542</v>
      </c>
      <c r="U5" s="88" t="s">
        <v>540</v>
      </c>
      <c r="V5" s="88" t="s">
        <v>4</v>
      </c>
      <c r="W5" s="88" t="s">
        <v>542</v>
      </c>
      <c r="X5" s="88" t="s">
        <v>540</v>
      </c>
      <c r="Y5" s="88" t="s">
        <v>4</v>
      </c>
      <c r="Z5" s="88" t="s">
        <v>542</v>
      </c>
      <c r="AA5" s="88" t="s">
        <v>540</v>
      </c>
    </row>
    <row r="6" spans="1:27" s="95" customFormat="1" ht="16.5">
      <c r="A6" s="1">
        <v>3</v>
      </c>
      <c r="B6" s="317" t="s">
        <v>42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9"/>
      <c r="O6" s="317" t="s">
        <v>119</v>
      </c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9"/>
    </row>
    <row r="7" spans="1:27" s="11" customFormat="1" ht="47.25">
      <c r="A7" s="1">
        <v>4</v>
      </c>
      <c r="B7" s="90" t="s">
        <v>275</v>
      </c>
      <c r="C7" s="5">
        <f>Bevételek!C93</f>
        <v>0</v>
      </c>
      <c r="D7" s="5">
        <f>Bevételek!D93</f>
        <v>0</v>
      </c>
      <c r="E7" s="5">
        <f>Bevételek!E93</f>
        <v>0</v>
      </c>
      <c r="F7" s="5">
        <f>Bevételek!C94</f>
        <v>8888524</v>
      </c>
      <c r="G7" s="5">
        <f>Bevételek!D94</f>
        <v>10781624</v>
      </c>
      <c r="H7" s="5">
        <f>Bevételek!E94</f>
        <v>9004529</v>
      </c>
      <c r="I7" s="5">
        <f>Bevételek!C95</f>
        <v>0</v>
      </c>
      <c r="J7" s="5">
        <f>Bevételek!D95</f>
        <v>0</v>
      </c>
      <c r="K7" s="5">
        <f>Bevételek!E95</f>
        <v>0</v>
      </c>
      <c r="L7" s="5">
        <f aca="true" t="shared" si="0" ref="L7:N10">C7+F7+I7</f>
        <v>8888524</v>
      </c>
      <c r="M7" s="5">
        <f t="shared" si="0"/>
        <v>10781624</v>
      </c>
      <c r="N7" s="5">
        <f t="shared" si="0"/>
        <v>9004529</v>
      </c>
      <c r="O7" s="92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5481017</v>
      </c>
      <c r="T7" s="5">
        <f>Kiadás!D9</f>
        <v>6278409</v>
      </c>
      <c r="U7" s="5">
        <f>Kiadás!E9</f>
        <v>4521326</v>
      </c>
      <c r="V7" s="5">
        <f>Kiadás!C10</f>
        <v>410000</v>
      </c>
      <c r="W7" s="5">
        <f>Kiadás!D10</f>
        <v>410000</v>
      </c>
      <c r="X7" s="5">
        <f>Kiadás!E10</f>
        <v>374126</v>
      </c>
      <c r="Y7" s="5">
        <f aca="true" t="shared" si="1" ref="Y7:AA11">P7+S7+V7</f>
        <v>5891017</v>
      </c>
      <c r="Z7" s="5">
        <f t="shared" si="1"/>
        <v>6688409</v>
      </c>
      <c r="AA7" s="139">
        <f t="shared" si="1"/>
        <v>4895452</v>
      </c>
    </row>
    <row r="8" spans="1:27" s="11" customFormat="1" ht="45">
      <c r="A8" s="1">
        <v>5</v>
      </c>
      <c r="B8" s="90" t="s">
        <v>296</v>
      </c>
      <c r="C8" s="5">
        <f>Bevételek!C153</f>
        <v>0</v>
      </c>
      <c r="D8" s="5">
        <f>Bevételek!D153</f>
        <v>0</v>
      </c>
      <c r="E8" s="5">
        <f>Bevételek!E153</f>
        <v>0</v>
      </c>
      <c r="F8" s="5">
        <f>Bevételek!C154</f>
        <v>798000</v>
      </c>
      <c r="G8" s="5">
        <f>Bevételek!D154</f>
        <v>798000</v>
      </c>
      <c r="H8" s="5">
        <f>Bevételek!E154</f>
        <v>405438</v>
      </c>
      <c r="I8" s="5">
        <f>Bevételek!C155</f>
        <v>3400000</v>
      </c>
      <c r="J8" s="5">
        <f>Bevételek!D155</f>
        <v>3400000</v>
      </c>
      <c r="K8" s="5">
        <f>Bevételek!E155</f>
        <v>4221850</v>
      </c>
      <c r="L8" s="5">
        <f t="shared" si="0"/>
        <v>4198000</v>
      </c>
      <c r="M8" s="5">
        <f t="shared" si="0"/>
        <v>4198000</v>
      </c>
      <c r="N8" s="5">
        <f t="shared" si="0"/>
        <v>4627288</v>
      </c>
      <c r="O8" s="92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1195352</v>
      </c>
      <c r="T8" s="5">
        <f>Kiadás!D13</f>
        <v>1303000</v>
      </c>
      <c r="U8" s="5">
        <f>Kiadás!E13</f>
        <v>1021005</v>
      </c>
      <c r="V8" s="5">
        <f>Kiadás!C14</f>
        <v>122785</v>
      </c>
      <c r="W8" s="5">
        <f>Kiadás!D14</f>
        <v>122785</v>
      </c>
      <c r="X8" s="5">
        <f>Kiadás!E14</f>
        <v>102395</v>
      </c>
      <c r="Y8" s="5">
        <f t="shared" si="1"/>
        <v>1318137</v>
      </c>
      <c r="Z8" s="5">
        <f t="shared" si="1"/>
        <v>1425785</v>
      </c>
      <c r="AA8" s="139">
        <f t="shared" si="1"/>
        <v>1123400</v>
      </c>
    </row>
    <row r="9" spans="1:27" s="11" customFormat="1" ht="15.75">
      <c r="A9" s="1">
        <v>6</v>
      </c>
      <c r="B9" s="90" t="s">
        <v>42</v>
      </c>
      <c r="C9" s="5">
        <f>Bevételek!C210</f>
        <v>0</v>
      </c>
      <c r="D9" s="5">
        <f>Bevételek!D210</f>
        <v>0</v>
      </c>
      <c r="E9" s="5">
        <f>Bevételek!E210</f>
        <v>0</v>
      </c>
      <c r="F9" s="5">
        <f>Bevételek!C211</f>
        <v>744460</v>
      </c>
      <c r="G9" s="5">
        <f>Bevételek!D211</f>
        <v>756460</v>
      </c>
      <c r="H9" s="5">
        <f>Bevételek!E211</f>
        <v>881863</v>
      </c>
      <c r="I9" s="5">
        <f>Bevételek!C212</f>
        <v>0</v>
      </c>
      <c r="J9" s="5">
        <f>Bevételek!D212</f>
        <v>0</v>
      </c>
      <c r="K9" s="5">
        <f>Bevételek!E212</f>
        <v>0</v>
      </c>
      <c r="L9" s="5">
        <f t="shared" si="0"/>
        <v>744460</v>
      </c>
      <c r="M9" s="5">
        <f t="shared" si="0"/>
        <v>756460</v>
      </c>
      <c r="N9" s="5">
        <f t="shared" si="0"/>
        <v>881863</v>
      </c>
      <c r="O9" s="92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7028882</v>
      </c>
      <c r="T9" s="5">
        <f>Kiadás!D17</f>
        <v>7183674</v>
      </c>
      <c r="U9" s="5">
        <f>Kiadás!E17</f>
        <v>5583566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7028882</v>
      </c>
      <c r="Z9" s="5">
        <f t="shared" si="1"/>
        <v>7183674</v>
      </c>
      <c r="AA9" s="139">
        <f t="shared" si="1"/>
        <v>5583566</v>
      </c>
    </row>
    <row r="10" spans="1:27" s="11" customFormat="1" ht="15.75">
      <c r="A10" s="1">
        <v>7</v>
      </c>
      <c r="B10" s="323" t="s">
        <v>354</v>
      </c>
      <c r="C10" s="310">
        <f>Bevételek!C244</f>
        <v>0</v>
      </c>
      <c r="D10" s="310">
        <f>Bevételek!D244</f>
        <v>0</v>
      </c>
      <c r="E10" s="310">
        <f>Bevételek!E244</f>
        <v>0</v>
      </c>
      <c r="F10" s="310">
        <f>Bevételek!C245</f>
        <v>141700</v>
      </c>
      <c r="G10" s="310">
        <f>Bevételek!D245</f>
        <v>141700</v>
      </c>
      <c r="H10" s="310">
        <f>Bevételek!E245</f>
        <v>41700</v>
      </c>
      <c r="I10" s="310">
        <f>Bevételek!C246</f>
        <v>0</v>
      </c>
      <c r="J10" s="310">
        <f>Bevételek!D246</f>
        <v>0</v>
      </c>
      <c r="K10" s="310">
        <f>Bevételek!E246</f>
        <v>0</v>
      </c>
      <c r="L10" s="310">
        <f t="shared" si="0"/>
        <v>141700</v>
      </c>
      <c r="M10" s="310">
        <f t="shared" si="0"/>
        <v>141700</v>
      </c>
      <c r="N10" s="310">
        <f t="shared" si="0"/>
        <v>41700</v>
      </c>
      <c r="O10" s="92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438400</v>
      </c>
      <c r="T10" s="5">
        <f>Kiadás!D62</f>
        <v>628900</v>
      </c>
      <c r="U10" s="5">
        <f>Kiadás!E62</f>
        <v>510800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438400</v>
      </c>
      <c r="Z10" s="5">
        <f t="shared" si="1"/>
        <v>628900</v>
      </c>
      <c r="AA10" s="139">
        <f t="shared" si="1"/>
        <v>510800</v>
      </c>
    </row>
    <row r="11" spans="1:27" s="11" customFormat="1" ht="30">
      <c r="A11" s="1">
        <v>8</v>
      </c>
      <c r="B11" s="323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92" t="s">
        <v>77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1122961</v>
      </c>
      <c r="T11" s="5">
        <f>Kiadás!D125</f>
        <v>1818064</v>
      </c>
      <c r="U11" s="5">
        <f>Kiadás!E125</f>
        <v>1477002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1122961</v>
      </c>
      <c r="Z11" s="5">
        <f t="shared" si="1"/>
        <v>1818064</v>
      </c>
      <c r="AA11" s="139">
        <f t="shared" si="1"/>
        <v>1477002</v>
      </c>
    </row>
    <row r="12" spans="1:27" s="11" customFormat="1" ht="15.75">
      <c r="A12" s="1">
        <v>9</v>
      </c>
      <c r="B12" s="91" t="s">
        <v>79</v>
      </c>
      <c r="C12" s="13">
        <f aca="true" t="shared" si="2" ref="C12:N12">SUM(C7:C11)</f>
        <v>0</v>
      </c>
      <c r="D12" s="13">
        <f>SUM(D7:D11)</f>
        <v>0</v>
      </c>
      <c r="E12" s="13">
        <f t="shared" si="2"/>
        <v>0</v>
      </c>
      <c r="F12" s="13">
        <f t="shared" si="2"/>
        <v>10572684</v>
      </c>
      <c r="G12" s="13">
        <f>SUM(G7:G11)</f>
        <v>12477784</v>
      </c>
      <c r="H12" s="13">
        <f t="shared" si="2"/>
        <v>10333530</v>
      </c>
      <c r="I12" s="13">
        <f t="shared" si="2"/>
        <v>3400000</v>
      </c>
      <c r="J12" s="13">
        <f>SUM(J7:J11)</f>
        <v>3400000</v>
      </c>
      <c r="K12" s="13">
        <f t="shared" si="2"/>
        <v>4221850</v>
      </c>
      <c r="L12" s="13">
        <f t="shared" si="2"/>
        <v>13972684</v>
      </c>
      <c r="M12" s="13">
        <f>SUM(M7:M11)</f>
        <v>15877784</v>
      </c>
      <c r="N12" s="13">
        <f t="shared" si="2"/>
        <v>14555380</v>
      </c>
      <c r="O12" s="91" t="s">
        <v>80</v>
      </c>
      <c r="P12" s="13">
        <f aca="true" t="shared" si="3" ref="P12:AA12">SUM(P7:P11)</f>
        <v>0</v>
      </c>
      <c r="Q12" s="13">
        <f>SUM(Q7:Q11)</f>
        <v>0</v>
      </c>
      <c r="R12" s="13">
        <f t="shared" si="3"/>
        <v>0</v>
      </c>
      <c r="S12" s="13">
        <f t="shared" si="3"/>
        <v>15266612</v>
      </c>
      <c r="T12" s="13">
        <f>SUM(T7:T11)</f>
        <v>17212047</v>
      </c>
      <c r="U12" s="13">
        <f t="shared" si="3"/>
        <v>13113699</v>
      </c>
      <c r="V12" s="13">
        <f t="shared" si="3"/>
        <v>532785</v>
      </c>
      <c r="W12" s="13">
        <f>SUM(W7:W11)</f>
        <v>532785</v>
      </c>
      <c r="X12" s="13">
        <f t="shared" si="3"/>
        <v>476521</v>
      </c>
      <c r="Y12" s="13">
        <f t="shared" si="3"/>
        <v>15799397</v>
      </c>
      <c r="Z12" s="13">
        <f>SUM(Z7:Z11)</f>
        <v>17744832</v>
      </c>
      <c r="AA12" s="141">
        <f t="shared" si="3"/>
        <v>13590220</v>
      </c>
    </row>
    <row r="13" spans="1:27" s="11" customFormat="1" ht="15.75">
      <c r="A13" s="1">
        <v>10</v>
      </c>
      <c r="B13" s="93" t="s">
        <v>124</v>
      </c>
      <c r="C13" s="94">
        <f aca="true" t="shared" si="4" ref="C13:N13">C12-P12</f>
        <v>0</v>
      </c>
      <c r="D13" s="94">
        <f t="shared" si="4"/>
        <v>0</v>
      </c>
      <c r="E13" s="94">
        <f t="shared" si="4"/>
        <v>0</v>
      </c>
      <c r="F13" s="94">
        <f t="shared" si="4"/>
        <v>-4693928</v>
      </c>
      <c r="G13" s="94">
        <f t="shared" si="4"/>
        <v>-4734263</v>
      </c>
      <c r="H13" s="94">
        <f t="shared" si="4"/>
        <v>-2780169</v>
      </c>
      <c r="I13" s="94">
        <f t="shared" si="4"/>
        <v>2867215</v>
      </c>
      <c r="J13" s="94">
        <f t="shared" si="4"/>
        <v>2867215</v>
      </c>
      <c r="K13" s="94">
        <f t="shared" si="4"/>
        <v>3745329</v>
      </c>
      <c r="L13" s="94">
        <f t="shared" si="4"/>
        <v>-1826713</v>
      </c>
      <c r="M13" s="94">
        <f t="shared" si="4"/>
        <v>-1867048</v>
      </c>
      <c r="N13" s="94">
        <f t="shared" si="4"/>
        <v>965160</v>
      </c>
      <c r="O13" s="312" t="s">
        <v>110</v>
      </c>
      <c r="P13" s="309">
        <f>Kiadás!C154</f>
        <v>0</v>
      </c>
      <c r="Q13" s="309">
        <f>Kiadás!D154</f>
        <v>0</v>
      </c>
      <c r="R13" s="309">
        <f>Kiadás!E154</f>
        <v>0</v>
      </c>
      <c r="S13" s="309">
        <f>Kiadás!C155</f>
        <v>290855</v>
      </c>
      <c r="T13" s="309">
        <f>Kiadás!D155</f>
        <v>569604</v>
      </c>
      <c r="U13" s="309">
        <f>Kiadás!E155</f>
        <v>290855</v>
      </c>
      <c r="V13" s="309">
        <f>Kiadás!C156</f>
        <v>0</v>
      </c>
      <c r="W13" s="309">
        <f>Kiadás!D156</f>
        <v>0</v>
      </c>
      <c r="X13" s="309">
        <f>Kiadás!E156</f>
        <v>0</v>
      </c>
      <c r="Y13" s="309">
        <f>P13+S13+V13</f>
        <v>290855</v>
      </c>
      <c r="Z13" s="309">
        <f>Q13+T13+W13</f>
        <v>569604</v>
      </c>
      <c r="AA13" s="313">
        <f>R13+U13+X13</f>
        <v>290855</v>
      </c>
    </row>
    <row r="14" spans="1:27" s="11" customFormat="1" ht="15.75">
      <c r="A14" s="1">
        <v>11</v>
      </c>
      <c r="B14" s="93" t="s">
        <v>115</v>
      </c>
      <c r="C14" s="5">
        <f>Bevételek!C265</f>
        <v>0</v>
      </c>
      <c r="D14" s="5">
        <f>Bevételek!D265</f>
        <v>0</v>
      </c>
      <c r="E14" s="5">
        <f>Bevételek!E265</f>
        <v>0</v>
      </c>
      <c r="F14" s="5">
        <f>Bevételek!C266</f>
        <v>2926918</v>
      </c>
      <c r="G14" s="5">
        <f>Bevételek!D266</f>
        <v>3106600</v>
      </c>
      <c r="H14" s="5">
        <f>Bevételek!E266</f>
        <v>3106600</v>
      </c>
      <c r="I14" s="5">
        <f>Bevételek!C267</f>
        <v>0</v>
      </c>
      <c r="J14" s="5">
        <f>Bevételek!D267</f>
        <v>0</v>
      </c>
      <c r="K14" s="5">
        <f>Bevételek!E267</f>
        <v>0</v>
      </c>
      <c r="L14" s="5">
        <f aca="true" t="shared" si="5" ref="L14:N15">C14+F14+I14</f>
        <v>2926918</v>
      </c>
      <c r="M14" s="5">
        <f t="shared" si="5"/>
        <v>3106600</v>
      </c>
      <c r="N14" s="5">
        <f t="shared" si="5"/>
        <v>3106600</v>
      </c>
      <c r="O14" s="312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13"/>
    </row>
    <row r="15" spans="1:27" s="11" customFormat="1" ht="15.75">
      <c r="A15" s="1">
        <v>12</v>
      </c>
      <c r="B15" s="93" t="s">
        <v>116</v>
      </c>
      <c r="C15" s="5">
        <f>Bevételek!C286</f>
        <v>0</v>
      </c>
      <c r="D15" s="5">
        <f>Bevételek!D286</f>
        <v>0</v>
      </c>
      <c r="E15" s="5">
        <f>Bevételek!E286</f>
        <v>0</v>
      </c>
      <c r="F15" s="5">
        <f>Bevételek!C287</f>
        <v>0</v>
      </c>
      <c r="G15" s="5">
        <f>Bevételek!D287</f>
        <v>278749</v>
      </c>
      <c r="H15" s="5">
        <f>Bevételek!E287</f>
        <v>278749</v>
      </c>
      <c r="I15" s="5">
        <f>Bevételek!C288</f>
        <v>0</v>
      </c>
      <c r="J15" s="5">
        <f>Bevételek!D288</f>
        <v>0</v>
      </c>
      <c r="K15" s="5">
        <f>Bevételek!E288</f>
        <v>0</v>
      </c>
      <c r="L15" s="5">
        <f t="shared" si="5"/>
        <v>0</v>
      </c>
      <c r="M15" s="5">
        <f t="shared" si="5"/>
        <v>278749</v>
      </c>
      <c r="N15" s="5">
        <f t="shared" si="5"/>
        <v>278749</v>
      </c>
      <c r="O15" s="312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13"/>
    </row>
    <row r="16" spans="1:27" s="11" customFormat="1" ht="31.5">
      <c r="A16" s="1">
        <v>13</v>
      </c>
      <c r="B16" s="91" t="s">
        <v>10</v>
      </c>
      <c r="C16" s="14">
        <f aca="true" t="shared" si="6" ref="C16:N16">C12+C14+C15</f>
        <v>0</v>
      </c>
      <c r="D16" s="14">
        <f>D12+D14+D15</f>
        <v>0</v>
      </c>
      <c r="E16" s="14">
        <f t="shared" si="6"/>
        <v>0</v>
      </c>
      <c r="F16" s="14">
        <f t="shared" si="6"/>
        <v>13499602</v>
      </c>
      <c r="G16" s="14">
        <f>G12+G14+G15</f>
        <v>15863133</v>
      </c>
      <c r="H16" s="14">
        <f t="shared" si="6"/>
        <v>13718879</v>
      </c>
      <c r="I16" s="14">
        <f t="shared" si="6"/>
        <v>3400000</v>
      </c>
      <c r="J16" s="14">
        <f>J12+J14+J15</f>
        <v>3400000</v>
      </c>
      <c r="K16" s="14">
        <f t="shared" si="6"/>
        <v>4221850</v>
      </c>
      <c r="L16" s="14">
        <f t="shared" si="6"/>
        <v>16899602</v>
      </c>
      <c r="M16" s="14">
        <f>M12+M14+M15</f>
        <v>19263133</v>
      </c>
      <c r="N16" s="14">
        <f t="shared" si="6"/>
        <v>17940729</v>
      </c>
      <c r="O16" s="91" t="s">
        <v>11</v>
      </c>
      <c r="P16" s="14">
        <f aca="true" t="shared" si="7" ref="P16:AA16">P12+P13</f>
        <v>0</v>
      </c>
      <c r="Q16" s="14">
        <f>Q12+Q13</f>
        <v>0</v>
      </c>
      <c r="R16" s="14">
        <f t="shared" si="7"/>
        <v>0</v>
      </c>
      <c r="S16" s="14">
        <f t="shared" si="7"/>
        <v>15557467</v>
      </c>
      <c r="T16" s="14">
        <f>T12+T13</f>
        <v>17781651</v>
      </c>
      <c r="U16" s="14">
        <f t="shared" si="7"/>
        <v>13404554</v>
      </c>
      <c r="V16" s="14">
        <f t="shared" si="7"/>
        <v>532785</v>
      </c>
      <c r="W16" s="14">
        <f>W12+W13</f>
        <v>532785</v>
      </c>
      <c r="X16" s="14">
        <f t="shared" si="7"/>
        <v>476521</v>
      </c>
      <c r="Y16" s="14">
        <f t="shared" si="7"/>
        <v>16090252</v>
      </c>
      <c r="Z16" s="14">
        <f>Z12+Z13</f>
        <v>18314436</v>
      </c>
      <c r="AA16" s="138">
        <f t="shared" si="7"/>
        <v>13881075</v>
      </c>
    </row>
    <row r="17" spans="1:27" s="95" customFormat="1" ht="16.5">
      <c r="A17" s="1">
        <v>14</v>
      </c>
      <c r="B17" s="320" t="s">
        <v>118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2"/>
      <c r="O17" s="317" t="s">
        <v>97</v>
      </c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9"/>
    </row>
    <row r="18" spans="1:27" s="11" customFormat="1" ht="47.25">
      <c r="A18" s="1">
        <v>15</v>
      </c>
      <c r="B18" s="90" t="s">
        <v>284</v>
      </c>
      <c r="C18" s="5">
        <f>Bevételek!C123</f>
        <v>0</v>
      </c>
      <c r="D18" s="5">
        <f>Bevételek!D123</f>
        <v>0</v>
      </c>
      <c r="E18" s="5">
        <f>Bevételek!E123</f>
        <v>0</v>
      </c>
      <c r="F18" s="5">
        <f>Bevételek!C124</f>
        <v>2950000</v>
      </c>
      <c r="G18" s="5">
        <f>Bevételek!D124</f>
        <v>2950000</v>
      </c>
      <c r="H18" s="5">
        <f>Bevételek!E124</f>
        <v>2950000</v>
      </c>
      <c r="I18" s="5">
        <f>Bevételek!C125</f>
        <v>0</v>
      </c>
      <c r="J18" s="5">
        <f>Bevételek!D125</f>
        <v>0</v>
      </c>
      <c r="K18" s="5">
        <f>Bevételek!E125</f>
        <v>0</v>
      </c>
      <c r="L18" s="5">
        <f aca="true" t="shared" si="8" ref="L18:N20">C18+F18+I18</f>
        <v>2950000</v>
      </c>
      <c r="M18" s="5">
        <f t="shared" si="8"/>
        <v>2950000</v>
      </c>
      <c r="N18" s="5">
        <f t="shared" si="8"/>
        <v>2950000</v>
      </c>
      <c r="O18" s="90" t="s">
        <v>92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3303100</v>
      </c>
      <c r="T18" s="5">
        <f>Kiadás!D130</f>
        <v>3422447</v>
      </c>
      <c r="U18" s="5">
        <f>Kiadás!E130</f>
        <v>672447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3303100</v>
      </c>
      <c r="Z18" s="5">
        <f t="shared" si="9"/>
        <v>3422447</v>
      </c>
      <c r="AA18" s="139">
        <f t="shared" si="9"/>
        <v>672447</v>
      </c>
    </row>
    <row r="19" spans="1:27" s="11" customFormat="1" ht="15.75">
      <c r="A19" s="1">
        <v>16</v>
      </c>
      <c r="B19" s="90" t="s">
        <v>118</v>
      </c>
      <c r="C19" s="5">
        <f>Bevételek!C230</f>
        <v>0</v>
      </c>
      <c r="D19" s="5">
        <f>Bevételek!D230</f>
        <v>0</v>
      </c>
      <c r="E19" s="5">
        <f>Bevételek!E230</f>
        <v>0</v>
      </c>
      <c r="F19" s="5">
        <f>Bevételek!C231</f>
        <v>0</v>
      </c>
      <c r="G19" s="5">
        <f>Bevételek!D231</f>
        <v>0</v>
      </c>
      <c r="H19" s="5">
        <f>Bevételek!E231</f>
        <v>0</v>
      </c>
      <c r="I19" s="5">
        <f>Bevételek!C232</f>
        <v>0</v>
      </c>
      <c r="J19" s="5">
        <f>Bevételek!D232</f>
        <v>0</v>
      </c>
      <c r="K19" s="5">
        <f>Bevételek!E232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0" t="s">
        <v>43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475000</v>
      </c>
      <c r="T19" s="5">
        <f>Kiadás!D134</f>
        <v>475000</v>
      </c>
      <c r="U19" s="5">
        <f>Kiadás!E134</f>
        <v>7305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475000</v>
      </c>
      <c r="Z19" s="5">
        <f t="shared" si="9"/>
        <v>475000</v>
      </c>
      <c r="AA19" s="139">
        <f t="shared" si="9"/>
        <v>7305</v>
      </c>
    </row>
    <row r="20" spans="1:27" s="11" customFormat="1" ht="31.5">
      <c r="A20" s="1">
        <v>17</v>
      </c>
      <c r="B20" s="90" t="s">
        <v>355</v>
      </c>
      <c r="C20" s="5">
        <f>Bevételek!C257</f>
        <v>0</v>
      </c>
      <c r="D20" s="5">
        <f>Bevételek!D257</f>
        <v>0</v>
      </c>
      <c r="E20" s="5">
        <f>Bevételek!E257</f>
        <v>0</v>
      </c>
      <c r="F20" s="5">
        <f>Bevételek!C258</f>
        <v>18750</v>
      </c>
      <c r="G20" s="5">
        <f>Bevételek!D258</f>
        <v>18750</v>
      </c>
      <c r="H20" s="5">
        <f>Bevételek!E258</f>
        <v>15000</v>
      </c>
      <c r="I20" s="5">
        <f>Bevételek!C259</f>
        <v>0</v>
      </c>
      <c r="J20" s="5">
        <f>Bevételek!D259</f>
        <v>0</v>
      </c>
      <c r="K20" s="5">
        <f>Bevételek!E259</f>
        <v>0</v>
      </c>
      <c r="L20" s="5">
        <f t="shared" si="8"/>
        <v>18750</v>
      </c>
      <c r="M20" s="5">
        <f t="shared" si="8"/>
        <v>18750</v>
      </c>
      <c r="N20" s="5">
        <f t="shared" si="8"/>
        <v>15000</v>
      </c>
      <c r="O20" s="90" t="s">
        <v>192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0</v>
      </c>
      <c r="T20" s="5">
        <f>Kiadás!D138</f>
        <v>20000</v>
      </c>
      <c r="U20" s="5">
        <f>Kiadás!E138</f>
        <v>20000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0</v>
      </c>
      <c r="Z20" s="5">
        <f t="shared" si="9"/>
        <v>20000</v>
      </c>
      <c r="AA20" s="139">
        <f t="shared" si="9"/>
        <v>20000</v>
      </c>
    </row>
    <row r="21" spans="1:27" s="11" customFormat="1" ht="15.75">
      <c r="A21" s="1">
        <v>18</v>
      </c>
      <c r="B21" s="91" t="s">
        <v>79</v>
      </c>
      <c r="C21" s="13">
        <f aca="true" t="shared" si="10" ref="C21:N21">SUM(C18:C20)</f>
        <v>0</v>
      </c>
      <c r="D21" s="13">
        <f>SUM(D18:D20)</f>
        <v>0</v>
      </c>
      <c r="E21" s="13">
        <f t="shared" si="10"/>
        <v>0</v>
      </c>
      <c r="F21" s="13">
        <f t="shared" si="10"/>
        <v>2968750</v>
      </c>
      <c r="G21" s="13">
        <f>SUM(G18:G20)</f>
        <v>2968750</v>
      </c>
      <c r="H21" s="13">
        <f t="shared" si="10"/>
        <v>2965000</v>
      </c>
      <c r="I21" s="13">
        <f t="shared" si="10"/>
        <v>0</v>
      </c>
      <c r="J21" s="13">
        <f>SUM(J18:J20)</f>
        <v>0</v>
      </c>
      <c r="K21" s="13">
        <f t="shared" si="10"/>
        <v>0</v>
      </c>
      <c r="L21" s="13">
        <f t="shared" si="10"/>
        <v>2968750</v>
      </c>
      <c r="M21" s="13">
        <f>SUM(M18:M20)</f>
        <v>2968750</v>
      </c>
      <c r="N21" s="13">
        <f t="shared" si="10"/>
        <v>2965000</v>
      </c>
      <c r="O21" s="91" t="s">
        <v>80</v>
      </c>
      <c r="P21" s="13">
        <f aca="true" t="shared" si="11" ref="P21:AA21">SUM(P18:P20)</f>
        <v>0</v>
      </c>
      <c r="Q21" s="13">
        <f>SUM(Q18:Q20)</f>
        <v>0</v>
      </c>
      <c r="R21" s="13">
        <f t="shared" si="11"/>
        <v>0</v>
      </c>
      <c r="S21" s="13">
        <f t="shared" si="11"/>
        <v>3778100</v>
      </c>
      <c r="T21" s="13">
        <f>SUM(T18:T20)</f>
        <v>3917447</v>
      </c>
      <c r="U21" s="13">
        <f t="shared" si="11"/>
        <v>699752</v>
      </c>
      <c r="V21" s="13">
        <f t="shared" si="11"/>
        <v>0</v>
      </c>
      <c r="W21" s="13">
        <f>SUM(W18:W20)</f>
        <v>0</v>
      </c>
      <c r="X21" s="13">
        <f t="shared" si="11"/>
        <v>0</v>
      </c>
      <c r="Y21" s="13">
        <f t="shared" si="11"/>
        <v>3778100</v>
      </c>
      <c r="Z21" s="13">
        <f>SUM(Z18:Z20)</f>
        <v>3917447</v>
      </c>
      <c r="AA21" s="141">
        <f t="shared" si="11"/>
        <v>699752</v>
      </c>
    </row>
    <row r="22" spans="1:27" s="11" customFormat="1" ht="15.75">
      <c r="A22" s="1">
        <v>19</v>
      </c>
      <c r="B22" s="93" t="s">
        <v>124</v>
      </c>
      <c r="C22" s="94">
        <f aca="true" t="shared" si="12" ref="C22:N22">C21-P21</f>
        <v>0</v>
      </c>
      <c r="D22" s="94">
        <f t="shared" si="12"/>
        <v>0</v>
      </c>
      <c r="E22" s="94">
        <f t="shared" si="12"/>
        <v>0</v>
      </c>
      <c r="F22" s="94">
        <f t="shared" si="12"/>
        <v>-809350</v>
      </c>
      <c r="G22" s="94">
        <f t="shared" si="12"/>
        <v>-948697</v>
      </c>
      <c r="H22" s="94">
        <f t="shared" si="12"/>
        <v>2265248</v>
      </c>
      <c r="I22" s="94">
        <f t="shared" si="12"/>
        <v>0</v>
      </c>
      <c r="J22" s="94">
        <f t="shared" si="12"/>
        <v>0</v>
      </c>
      <c r="K22" s="94">
        <f t="shared" si="12"/>
        <v>0</v>
      </c>
      <c r="L22" s="94">
        <f t="shared" si="12"/>
        <v>-809350</v>
      </c>
      <c r="M22" s="94">
        <f t="shared" si="12"/>
        <v>-948697</v>
      </c>
      <c r="N22" s="94">
        <f t="shared" si="12"/>
        <v>2265248</v>
      </c>
      <c r="O22" s="312" t="s">
        <v>110</v>
      </c>
      <c r="P22" s="309">
        <f>Kiadás!C169</f>
        <v>0</v>
      </c>
      <c r="Q22" s="309">
        <f>Kiadás!D169</f>
        <v>0</v>
      </c>
      <c r="R22" s="309">
        <f>Kiadás!E169</f>
        <v>0</v>
      </c>
      <c r="S22" s="309">
        <f>Kiadás!C170</f>
        <v>0</v>
      </c>
      <c r="T22" s="309">
        <f>Kiadás!D170</f>
        <v>0</v>
      </c>
      <c r="U22" s="309">
        <f>Kiadás!E170</f>
        <v>0</v>
      </c>
      <c r="V22" s="309">
        <f>Kiadás!C171</f>
        <v>0</v>
      </c>
      <c r="W22" s="309">
        <f>Kiadás!D171</f>
        <v>0</v>
      </c>
      <c r="X22" s="309">
        <f>Kiadás!E171</f>
        <v>0</v>
      </c>
      <c r="Y22" s="309">
        <f>P22+S22+V22</f>
        <v>0</v>
      </c>
      <c r="Z22" s="309">
        <f>Q22+T22+W22</f>
        <v>0</v>
      </c>
      <c r="AA22" s="313">
        <f>R22+U22+X22</f>
        <v>0</v>
      </c>
    </row>
    <row r="23" spans="1:27" s="11" customFormat="1" ht="15.75">
      <c r="A23" s="1">
        <v>20</v>
      </c>
      <c r="B23" s="93" t="s">
        <v>115</v>
      </c>
      <c r="C23" s="5">
        <f>Bevételek!C272</f>
        <v>0</v>
      </c>
      <c r="D23" s="5">
        <f>Bevételek!D272</f>
        <v>0</v>
      </c>
      <c r="E23" s="5">
        <f>Bevételek!E272</f>
        <v>0</v>
      </c>
      <c r="F23" s="5">
        <f>Bevételek!C273</f>
        <v>0</v>
      </c>
      <c r="G23" s="5">
        <f>Bevételek!D273</f>
        <v>0</v>
      </c>
      <c r="H23" s="5">
        <f>Bevételek!E273</f>
        <v>0</v>
      </c>
      <c r="I23" s="5">
        <f>Bevételek!C274</f>
        <v>0</v>
      </c>
      <c r="J23" s="5">
        <f>Bevételek!D274</f>
        <v>0</v>
      </c>
      <c r="K23" s="5">
        <f>Bevételek!E274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2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13"/>
    </row>
    <row r="24" spans="1:27" s="11" customFormat="1" ht="15.75">
      <c r="A24" s="1">
        <v>21</v>
      </c>
      <c r="B24" s="93" t="s">
        <v>116</v>
      </c>
      <c r="C24" s="5">
        <f>Bevételek!C299</f>
        <v>0</v>
      </c>
      <c r="D24" s="5">
        <f>Bevételek!D299</f>
        <v>0</v>
      </c>
      <c r="E24" s="5">
        <f>Bevételek!E299</f>
        <v>0</v>
      </c>
      <c r="F24" s="5">
        <f>Bevételek!C300</f>
        <v>0</v>
      </c>
      <c r="G24" s="5">
        <f>Bevételek!D300</f>
        <v>0</v>
      </c>
      <c r="H24" s="5">
        <f>Bevételek!E300</f>
        <v>0</v>
      </c>
      <c r="I24" s="5">
        <f>Bevételek!C301</f>
        <v>0</v>
      </c>
      <c r="J24" s="5">
        <f>Bevételek!D301</f>
        <v>0</v>
      </c>
      <c r="K24" s="5">
        <f>Bevételek!E301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2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13"/>
    </row>
    <row r="25" spans="1:27" s="11" customFormat="1" ht="31.5">
      <c r="A25" s="1">
        <v>22</v>
      </c>
      <c r="B25" s="91" t="s">
        <v>12</v>
      </c>
      <c r="C25" s="14">
        <f aca="true" t="shared" si="14" ref="C25:N25">C21+C23+C24</f>
        <v>0</v>
      </c>
      <c r="D25" s="14">
        <f>D21+D23+D24</f>
        <v>0</v>
      </c>
      <c r="E25" s="14">
        <f t="shared" si="14"/>
        <v>0</v>
      </c>
      <c r="F25" s="14">
        <f t="shared" si="14"/>
        <v>2968750</v>
      </c>
      <c r="G25" s="14">
        <f>G21+G23+G24</f>
        <v>2968750</v>
      </c>
      <c r="H25" s="14">
        <f t="shared" si="14"/>
        <v>2965000</v>
      </c>
      <c r="I25" s="14">
        <f t="shared" si="14"/>
        <v>0</v>
      </c>
      <c r="J25" s="14">
        <f>J21+J23+J24</f>
        <v>0</v>
      </c>
      <c r="K25" s="14">
        <f t="shared" si="14"/>
        <v>0</v>
      </c>
      <c r="L25" s="14">
        <f t="shared" si="14"/>
        <v>2968750</v>
      </c>
      <c r="M25" s="14">
        <f>M21+M23+M24</f>
        <v>2968750</v>
      </c>
      <c r="N25" s="14">
        <f t="shared" si="14"/>
        <v>2965000</v>
      </c>
      <c r="O25" s="91" t="s">
        <v>13</v>
      </c>
      <c r="P25" s="14">
        <f aca="true" t="shared" si="15" ref="P25:AA25">P21+P22</f>
        <v>0</v>
      </c>
      <c r="Q25" s="14">
        <f>Q21+Q22</f>
        <v>0</v>
      </c>
      <c r="R25" s="14">
        <f t="shared" si="15"/>
        <v>0</v>
      </c>
      <c r="S25" s="14">
        <f t="shared" si="15"/>
        <v>3778100</v>
      </c>
      <c r="T25" s="14">
        <f>T21+T22</f>
        <v>3917447</v>
      </c>
      <c r="U25" s="14">
        <f t="shared" si="15"/>
        <v>699752</v>
      </c>
      <c r="V25" s="14">
        <f t="shared" si="15"/>
        <v>0</v>
      </c>
      <c r="W25" s="14">
        <f>W21+W22</f>
        <v>0</v>
      </c>
      <c r="X25" s="14">
        <f t="shared" si="15"/>
        <v>0</v>
      </c>
      <c r="Y25" s="14">
        <f t="shared" si="15"/>
        <v>3778100</v>
      </c>
      <c r="Z25" s="14">
        <f>Z21+Z22</f>
        <v>3917447</v>
      </c>
      <c r="AA25" s="138">
        <f t="shared" si="15"/>
        <v>699752</v>
      </c>
    </row>
    <row r="26" spans="1:27" s="95" customFormat="1" ht="16.5">
      <c r="A26" s="1">
        <v>23</v>
      </c>
      <c r="B26" s="317" t="s">
        <v>120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9"/>
      <c r="O26" s="317" t="s">
        <v>121</v>
      </c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9"/>
    </row>
    <row r="27" spans="1:27" s="11" customFormat="1" ht="15.75">
      <c r="A27" s="1">
        <v>24</v>
      </c>
      <c r="B27" s="90" t="s">
        <v>122</v>
      </c>
      <c r="C27" s="5">
        <f aca="true" t="shared" si="16" ref="C27:N27">C12+C21</f>
        <v>0</v>
      </c>
      <c r="D27" s="5">
        <f>D12+D21</f>
        <v>0</v>
      </c>
      <c r="E27" s="5">
        <f t="shared" si="16"/>
        <v>0</v>
      </c>
      <c r="F27" s="5">
        <f t="shared" si="16"/>
        <v>13541434</v>
      </c>
      <c r="G27" s="5">
        <f>G12+G21</f>
        <v>15446534</v>
      </c>
      <c r="H27" s="5">
        <f t="shared" si="16"/>
        <v>13298530</v>
      </c>
      <c r="I27" s="5">
        <f t="shared" si="16"/>
        <v>3400000</v>
      </c>
      <c r="J27" s="5">
        <f>J12+J21</f>
        <v>3400000</v>
      </c>
      <c r="K27" s="5">
        <f t="shared" si="16"/>
        <v>4221850</v>
      </c>
      <c r="L27" s="5">
        <f t="shared" si="16"/>
        <v>16941434</v>
      </c>
      <c r="M27" s="5">
        <f>M12+M21</f>
        <v>18846534</v>
      </c>
      <c r="N27" s="5">
        <f t="shared" si="16"/>
        <v>17520380</v>
      </c>
      <c r="O27" s="90" t="s">
        <v>123</v>
      </c>
      <c r="P27" s="5">
        <f aca="true" t="shared" si="17" ref="P27:AA27">P12+P21</f>
        <v>0</v>
      </c>
      <c r="Q27" s="5">
        <f>Q12+Q21</f>
        <v>0</v>
      </c>
      <c r="R27" s="5">
        <f t="shared" si="17"/>
        <v>0</v>
      </c>
      <c r="S27" s="5">
        <f t="shared" si="17"/>
        <v>19044712</v>
      </c>
      <c r="T27" s="5">
        <f>T12+T21</f>
        <v>21129494</v>
      </c>
      <c r="U27" s="5">
        <f t="shared" si="17"/>
        <v>13813451</v>
      </c>
      <c r="V27" s="5">
        <f t="shared" si="17"/>
        <v>532785</v>
      </c>
      <c r="W27" s="5">
        <f>W12+W21</f>
        <v>532785</v>
      </c>
      <c r="X27" s="5">
        <f t="shared" si="17"/>
        <v>476521</v>
      </c>
      <c r="Y27" s="5">
        <f t="shared" si="17"/>
        <v>19577497</v>
      </c>
      <c r="Z27" s="5">
        <f>Z12+Z21</f>
        <v>21662279</v>
      </c>
      <c r="AA27" s="139">
        <f t="shared" si="17"/>
        <v>14289972</v>
      </c>
    </row>
    <row r="28" spans="1:27" s="11" customFormat="1" ht="15.75">
      <c r="A28" s="1">
        <v>25</v>
      </c>
      <c r="B28" s="93" t="s">
        <v>124</v>
      </c>
      <c r="C28" s="94">
        <f aca="true" t="shared" si="18" ref="C28:N28">C27-P27</f>
        <v>0</v>
      </c>
      <c r="D28" s="94">
        <f t="shared" si="18"/>
        <v>0</v>
      </c>
      <c r="E28" s="94">
        <f t="shared" si="18"/>
        <v>0</v>
      </c>
      <c r="F28" s="94">
        <f t="shared" si="18"/>
        <v>-5503278</v>
      </c>
      <c r="G28" s="94">
        <f t="shared" si="18"/>
        <v>-5682960</v>
      </c>
      <c r="H28" s="94">
        <f t="shared" si="18"/>
        <v>-514921</v>
      </c>
      <c r="I28" s="94">
        <f t="shared" si="18"/>
        <v>2867215</v>
      </c>
      <c r="J28" s="94">
        <f t="shared" si="18"/>
        <v>2867215</v>
      </c>
      <c r="K28" s="94">
        <f t="shared" si="18"/>
        <v>3745329</v>
      </c>
      <c r="L28" s="94">
        <f t="shared" si="18"/>
        <v>-2636063</v>
      </c>
      <c r="M28" s="94">
        <f t="shared" si="18"/>
        <v>-2815745</v>
      </c>
      <c r="N28" s="94">
        <f t="shared" si="18"/>
        <v>3230408</v>
      </c>
      <c r="O28" s="312" t="s">
        <v>117</v>
      </c>
      <c r="P28" s="309">
        <f aca="true" t="shared" si="19" ref="P28:AA28">P13+P22</f>
        <v>0</v>
      </c>
      <c r="Q28" s="309">
        <f>Q13+Q22</f>
        <v>0</v>
      </c>
      <c r="R28" s="309">
        <f t="shared" si="19"/>
        <v>0</v>
      </c>
      <c r="S28" s="309">
        <f t="shared" si="19"/>
        <v>290855</v>
      </c>
      <c r="T28" s="309">
        <f>T13+T22</f>
        <v>569604</v>
      </c>
      <c r="U28" s="309">
        <f t="shared" si="19"/>
        <v>290855</v>
      </c>
      <c r="V28" s="309">
        <f t="shared" si="19"/>
        <v>0</v>
      </c>
      <c r="W28" s="309">
        <f>W13+W22</f>
        <v>0</v>
      </c>
      <c r="X28" s="309">
        <f t="shared" si="19"/>
        <v>0</v>
      </c>
      <c r="Y28" s="309">
        <f t="shared" si="19"/>
        <v>290855</v>
      </c>
      <c r="Z28" s="309">
        <f>Z13+Z22</f>
        <v>569604</v>
      </c>
      <c r="AA28" s="313">
        <f t="shared" si="19"/>
        <v>290855</v>
      </c>
    </row>
    <row r="29" spans="1:27" s="11" customFormat="1" ht="15.75">
      <c r="A29" s="1">
        <v>26</v>
      </c>
      <c r="B29" s="93" t="s">
        <v>115</v>
      </c>
      <c r="C29" s="5">
        <f aca="true" t="shared" si="20" ref="C29:N29">C14+C23</f>
        <v>0</v>
      </c>
      <c r="D29" s="5">
        <f>D14+D23</f>
        <v>0</v>
      </c>
      <c r="E29" s="5">
        <f t="shared" si="20"/>
        <v>0</v>
      </c>
      <c r="F29" s="5">
        <f t="shared" si="20"/>
        <v>2926918</v>
      </c>
      <c r="G29" s="5">
        <f t="shared" si="20"/>
        <v>3106600</v>
      </c>
      <c r="H29" s="5">
        <f t="shared" si="20"/>
        <v>3106600</v>
      </c>
      <c r="I29" s="5">
        <f t="shared" si="20"/>
        <v>0</v>
      </c>
      <c r="J29" s="5">
        <f>J14+J23</f>
        <v>0</v>
      </c>
      <c r="K29" s="5">
        <f t="shared" si="20"/>
        <v>0</v>
      </c>
      <c r="L29" s="5">
        <f t="shared" si="20"/>
        <v>2926918</v>
      </c>
      <c r="M29" s="5">
        <f>M14+M23</f>
        <v>3106600</v>
      </c>
      <c r="N29" s="5">
        <f t="shared" si="20"/>
        <v>3106600</v>
      </c>
      <c r="O29" s="312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13"/>
    </row>
    <row r="30" spans="1:27" s="11" customFormat="1" ht="15.75">
      <c r="A30" s="1">
        <v>27</v>
      </c>
      <c r="B30" s="93" t="s">
        <v>116</v>
      </c>
      <c r="C30" s="5">
        <f aca="true" t="shared" si="21" ref="C30:N30">C15+C24</f>
        <v>0</v>
      </c>
      <c r="D30" s="5">
        <f>D15+D24</f>
        <v>0</v>
      </c>
      <c r="E30" s="5">
        <f t="shared" si="21"/>
        <v>0</v>
      </c>
      <c r="F30" s="5">
        <f t="shared" si="21"/>
        <v>0</v>
      </c>
      <c r="G30" s="5">
        <f>G15+G24</f>
        <v>278749</v>
      </c>
      <c r="H30" s="5">
        <f t="shared" si="21"/>
        <v>278749</v>
      </c>
      <c r="I30" s="5">
        <f t="shared" si="21"/>
        <v>0</v>
      </c>
      <c r="J30" s="5">
        <f>J15+J24</f>
        <v>0</v>
      </c>
      <c r="K30" s="5">
        <f t="shared" si="21"/>
        <v>0</v>
      </c>
      <c r="L30" s="5">
        <f t="shared" si="21"/>
        <v>0</v>
      </c>
      <c r="M30" s="5">
        <f>M15+M24</f>
        <v>278749</v>
      </c>
      <c r="N30" s="5">
        <f t="shared" si="21"/>
        <v>278749</v>
      </c>
      <c r="O30" s="312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13"/>
    </row>
    <row r="31" spans="1:27" s="11" customFormat="1" ht="15.75">
      <c r="A31" s="1">
        <v>28</v>
      </c>
      <c r="B31" s="89" t="s">
        <v>7</v>
      </c>
      <c r="C31" s="14">
        <f aca="true" t="shared" si="22" ref="C31:N31">C27+C29+C30</f>
        <v>0</v>
      </c>
      <c r="D31" s="14">
        <f>D27+D29+D30</f>
        <v>0</v>
      </c>
      <c r="E31" s="14">
        <f t="shared" si="22"/>
        <v>0</v>
      </c>
      <c r="F31" s="14">
        <f t="shared" si="22"/>
        <v>16468352</v>
      </c>
      <c r="G31" s="14">
        <f>G27+G29+G30</f>
        <v>18831883</v>
      </c>
      <c r="H31" s="14">
        <f t="shared" si="22"/>
        <v>16683879</v>
      </c>
      <c r="I31" s="14">
        <f t="shared" si="22"/>
        <v>3400000</v>
      </c>
      <c r="J31" s="14">
        <f>J27+J29+J30</f>
        <v>3400000</v>
      </c>
      <c r="K31" s="14">
        <f t="shared" si="22"/>
        <v>4221850</v>
      </c>
      <c r="L31" s="14">
        <f t="shared" si="22"/>
        <v>19868352</v>
      </c>
      <c r="M31" s="14">
        <f>M27+M29+M30</f>
        <v>22231883</v>
      </c>
      <c r="N31" s="14">
        <f t="shared" si="22"/>
        <v>20905729</v>
      </c>
      <c r="O31" s="89" t="s">
        <v>8</v>
      </c>
      <c r="P31" s="14">
        <f aca="true" t="shared" si="23" ref="P31:AA31">SUM(P27:P30)</f>
        <v>0</v>
      </c>
      <c r="Q31" s="14">
        <f>SUM(Q27:Q30)</f>
        <v>0</v>
      </c>
      <c r="R31" s="14">
        <f t="shared" si="23"/>
        <v>0</v>
      </c>
      <c r="S31" s="14">
        <f t="shared" si="23"/>
        <v>19335567</v>
      </c>
      <c r="T31" s="14">
        <f>SUM(T27:T30)</f>
        <v>21699098</v>
      </c>
      <c r="U31" s="14">
        <f t="shared" si="23"/>
        <v>14104306</v>
      </c>
      <c r="V31" s="14">
        <f t="shared" si="23"/>
        <v>532785</v>
      </c>
      <c r="W31" s="14">
        <f>SUM(W27:W30)</f>
        <v>532785</v>
      </c>
      <c r="X31" s="14">
        <f t="shared" si="23"/>
        <v>476521</v>
      </c>
      <c r="Y31" s="14">
        <f t="shared" si="23"/>
        <v>19868352</v>
      </c>
      <c r="Z31" s="14">
        <f>SUM(Z27:Z30)</f>
        <v>22231883</v>
      </c>
      <c r="AA31" s="138">
        <f t="shared" si="23"/>
        <v>14580827</v>
      </c>
    </row>
    <row r="32" spans="12:26" ht="15">
      <c r="L32" s="42"/>
      <c r="M32" s="42"/>
      <c r="N32" s="42"/>
      <c r="Z32" s="142"/>
    </row>
    <row r="33" spans="12:14" ht="15">
      <c r="L33" s="42"/>
      <c r="M33" s="42"/>
      <c r="N33" s="42"/>
    </row>
  </sheetData>
  <sheetProtection/>
  <mergeCells count="69">
    <mergeCell ref="Y4:AA4"/>
    <mergeCell ref="O6:AA6"/>
    <mergeCell ref="O17:AA17"/>
    <mergeCell ref="O26:AA26"/>
    <mergeCell ref="B26:N26"/>
    <mergeCell ref="B17:N17"/>
    <mergeCell ref="B6:N6"/>
    <mergeCell ref="B10:B11"/>
    <mergeCell ref="C10:C11"/>
    <mergeCell ref="F10:F11"/>
    <mergeCell ref="P13:P15"/>
    <mergeCell ref="S13:S15"/>
    <mergeCell ref="V13:V15"/>
    <mergeCell ref="Y22:Y24"/>
    <mergeCell ref="O22:O24"/>
    <mergeCell ref="W22:W24"/>
    <mergeCell ref="V22:V24"/>
    <mergeCell ref="X13:X15"/>
    <mergeCell ref="X22:X24"/>
    <mergeCell ref="AA28:AA30"/>
    <mergeCell ref="AA22:AA24"/>
    <mergeCell ref="AA13:AA15"/>
    <mergeCell ref="S22:S24"/>
    <mergeCell ref="U13:U15"/>
    <mergeCell ref="U22:U24"/>
    <mergeCell ref="U28:U30"/>
    <mergeCell ref="Y13:Y15"/>
    <mergeCell ref="Y28:Y30"/>
    <mergeCell ref="V28:V30"/>
    <mergeCell ref="S4:U4"/>
    <mergeCell ref="V4:X4"/>
    <mergeCell ref="P28:P30"/>
    <mergeCell ref="S28:S30"/>
    <mergeCell ref="R13:R15"/>
    <mergeCell ref="R22:R24"/>
    <mergeCell ref="R28:R30"/>
    <mergeCell ref="Q13:Q15"/>
    <mergeCell ref="Q22:Q24"/>
    <mergeCell ref="Q28:Q30"/>
    <mergeCell ref="H10:H11"/>
    <mergeCell ref="I10:I11"/>
    <mergeCell ref="X28:X30"/>
    <mergeCell ref="T13:T15"/>
    <mergeCell ref="T22:T24"/>
    <mergeCell ref="T28:T30"/>
    <mergeCell ref="W13:W15"/>
    <mergeCell ref="O28:O30"/>
    <mergeCell ref="P22:P24"/>
    <mergeCell ref="O13:O15"/>
    <mergeCell ref="L10:L11"/>
    <mergeCell ref="K10:K11"/>
    <mergeCell ref="A1:AA1"/>
    <mergeCell ref="N10:N11"/>
    <mergeCell ref="C4:E4"/>
    <mergeCell ref="F4:H4"/>
    <mergeCell ref="I4:K4"/>
    <mergeCell ref="L4:N4"/>
    <mergeCell ref="O4:O5"/>
    <mergeCell ref="E10:E11"/>
    <mergeCell ref="P4:R4"/>
    <mergeCell ref="B4:B5"/>
    <mergeCell ref="W28:W30"/>
    <mergeCell ref="Z13:Z15"/>
    <mergeCell ref="Z22:Z24"/>
    <mergeCell ref="Z28:Z30"/>
    <mergeCell ref="D10:D11"/>
    <mergeCell ref="G10:G11"/>
    <mergeCell ref="J10:J11"/>
    <mergeCell ref="M10:M11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0" fitToWidth="1" horizontalDpi="300" verticalDpi="300" orientation="landscape" paperSize="8" scale="38" r:id="rId1"/>
  <headerFooter>
    <oddHeader>&amp;R&amp;"Arial,Normál"&amp;10 1. melléklet az 5/2017.(V.26.)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3">
      <selection activeCell="C33" sqref="C33"/>
    </sheetView>
  </sheetViews>
  <sheetFormatPr defaultColWidth="12.00390625" defaultRowHeight="15"/>
  <cols>
    <col min="1" max="1" width="3.00390625" style="158" bestFit="1" customWidth="1"/>
    <col min="2" max="2" width="20.140625" style="197" customWidth="1"/>
    <col min="3" max="3" width="11.00390625" style="197" customWidth="1"/>
    <col min="4" max="4" width="10.8515625" style="197" bestFit="1" customWidth="1"/>
    <col min="5" max="5" width="10.8515625" style="197" customWidth="1"/>
    <col min="6" max="6" width="10.57421875" style="197" customWidth="1"/>
    <col min="7" max="7" width="9.7109375" style="197" customWidth="1"/>
    <col min="8" max="8" width="11.28125" style="197" bestFit="1" customWidth="1"/>
    <col min="9" max="9" width="12.00390625" style="197" customWidth="1"/>
    <col min="10" max="10" width="11.140625" style="197" customWidth="1"/>
    <col min="11" max="11" width="12.00390625" style="197" customWidth="1"/>
    <col min="12" max="12" width="9.8515625" style="197" customWidth="1"/>
    <col min="13" max="14" width="9.7109375" style="197" customWidth="1"/>
    <col min="15" max="15" width="13.421875" style="197" bestFit="1" customWidth="1"/>
    <col min="16" max="16" width="14.421875" style="197" customWidth="1"/>
    <col min="17" max="16384" width="12.00390625" style="197" customWidth="1"/>
  </cols>
  <sheetData>
    <row r="1" spans="1:14" s="182" customFormat="1" ht="17.25" customHeight="1">
      <c r="A1" s="346" t="s">
        <v>638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s="182" customFormat="1" ht="17.25" customHeight="1">
      <c r="A2" s="346" t="s">
        <v>775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4" spans="1:14" s="186" customFormat="1" ht="13.5" customHeight="1">
      <c r="A4" s="184"/>
      <c r="B4" s="185" t="s">
        <v>0</v>
      </c>
      <c r="C4" s="185" t="s">
        <v>1</v>
      </c>
      <c r="D4" s="185" t="s">
        <v>2</v>
      </c>
      <c r="E4" s="185" t="s">
        <v>3</v>
      </c>
      <c r="F4" s="185" t="s">
        <v>6</v>
      </c>
      <c r="G4" s="185" t="s">
        <v>45</v>
      </c>
      <c r="H4" s="185" t="s">
        <v>46</v>
      </c>
      <c r="I4" s="185" t="s">
        <v>47</v>
      </c>
      <c r="J4" s="185" t="s">
        <v>88</v>
      </c>
      <c r="K4" s="185" t="s">
        <v>89</v>
      </c>
      <c r="L4" s="185" t="s">
        <v>48</v>
      </c>
      <c r="M4" s="185" t="s">
        <v>639</v>
      </c>
      <c r="N4" s="185" t="s">
        <v>90</v>
      </c>
    </row>
    <row r="5" spans="1:14" s="187" customFormat="1" ht="29.25" customHeight="1">
      <c r="A5" s="185">
        <v>1</v>
      </c>
      <c r="B5" s="347" t="s">
        <v>9</v>
      </c>
      <c r="C5" s="349" t="s">
        <v>640</v>
      </c>
      <c r="D5" s="350"/>
      <c r="E5" s="351"/>
      <c r="F5" s="352" t="s">
        <v>641</v>
      </c>
      <c r="G5" s="353"/>
      <c r="H5" s="354"/>
      <c r="I5" s="355" t="s">
        <v>642</v>
      </c>
      <c r="J5" s="356"/>
      <c r="K5" s="357"/>
      <c r="L5" s="355" t="s">
        <v>643</v>
      </c>
      <c r="M5" s="356"/>
      <c r="N5" s="357"/>
    </row>
    <row r="6" spans="1:14" s="187" customFormat="1" ht="15" customHeight="1">
      <c r="A6" s="185">
        <v>2</v>
      </c>
      <c r="B6" s="348"/>
      <c r="C6" s="188" t="s">
        <v>644</v>
      </c>
      <c r="D6" s="188" t="s">
        <v>645</v>
      </c>
      <c r="E6" s="188" t="s">
        <v>646</v>
      </c>
      <c r="F6" s="188" t="s">
        <v>644</v>
      </c>
      <c r="G6" s="188" t="s">
        <v>645</v>
      </c>
      <c r="H6" s="188" t="s">
        <v>646</v>
      </c>
      <c r="I6" s="188" t="s">
        <v>644</v>
      </c>
      <c r="J6" s="188" t="s">
        <v>645</v>
      </c>
      <c r="K6" s="188" t="s">
        <v>646</v>
      </c>
      <c r="L6" s="188" t="s">
        <v>644</v>
      </c>
      <c r="M6" s="188" t="s">
        <v>645</v>
      </c>
      <c r="N6" s="188" t="s">
        <v>646</v>
      </c>
    </row>
    <row r="7" spans="1:14" s="187" customFormat="1" ht="15" customHeight="1">
      <c r="A7" s="185">
        <v>3</v>
      </c>
      <c r="B7" s="189" t="s">
        <v>647</v>
      </c>
      <c r="C7" s="190">
        <v>0</v>
      </c>
      <c r="D7" s="190">
        <v>0</v>
      </c>
      <c r="E7" s="190">
        <f aca="true" t="shared" si="0" ref="E7:E13">C7-D7</f>
        <v>0</v>
      </c>
      <c r="F7" s="190">
        <v>172096</v>
      </c>
      <c r="G7" s="190">
        <v>0</v>
      </c>
      <c r="H7" s="190">
        <f aca="true" t="shared" si="1" ref="H7:H13">F7-G7</f>
        <v>172096</v>
      </c>
      <c r="I7" s="190">
        <v>812108</v>
      </c>
      <c r="J7" s="190">
        <v>0</v>
      </c>
      <c r="K7" s="190">
        <f aca="true" t="shared" si="2" ref="K7:K13">I7-J7</f>
        <v>812108</v>
      </c>
      <c r="L7" s="190">
        <v>73500</v>
      </c>
      <c r="M7" s="190">
        <v>0</v>
      </c>
      <c r="N7" s="190">
        <f aca="true" t="shared" si="3" ref="N7:N13">L7-M7</f>
        <v>73500</v>
      </c>
    </row>
    <row r="8" spans="1:14" s="187" customFormat="1" ht="15" customHeight="1">
      <c r="A8" s="185">
        <v>4</v>
      </c>
      <c r="B8" s="189" t="s">
        <v>648</v>
      </c>
      <c r="C8" s="190">
        <v>0</v>
      </c>
      <c r="D8" s="190">
        <v>0</v>
      </c>
      <c r="E8" s="190">
        <f t="shared" si="0"/>
        <v>0</v>
      </c>
      <c r="F8" s="190">
        <v>0</v>
      </c>
      <c r="G8" s="190">
        <v>0</v>
      </c>
      <c r="H8" s="190">
        <f t="shared" si="1"/>
        <v>0</v>
      </c>
      <c r="I8" s="190">
        <v>0</v>
      </c>
      <c r="J8" s="190">
        <v>0</v>
      </c>
      <c r="K8" s="190">
        <f t="shared" si="2"/>
        <v>0</v>
      </c>
      <c r="L8" s="190">
        <v>277950</v>
      </c>
      <c r="M8" s="190">
        <v>0</v>
      </c>
      <c r="N8" s="190">
        <f t="shared" si="3"/>
        <v>277950</v>
      </c>
    </row>
    <row r="9" spans="1:14" s="187" customFormat="1" ht="15" customHeight="1">
      <c r="A9" s="185">
        <v>5</v>
      </c>
      <c r="B9" s="189" t="s">
        <v>649</v>
      </c>
      <c r="C9" s="190">
        <v>0</v>
      </c>
      <c r="D9" s="190">
        <v>0</v>
      </c>
      <c r="E9" s="190">
        <f t="shared" si="0"/>
        <v>0</v>
      </c>
      <c r="F9" s="190">
        <v>0</v>
      </c>
      <c r="G9" s="190">
        <v>0</v>
      </c>
      <c r="H9" s="190">
        <f t="shared" si="1"/>
        <v>0</v>
      </c>
      <c r="I9" s="190">
        <v>83300</v>
      </c>
      <c r="J9" s="190">
        <v>0</v>
      </c>
      <c r="K9" s="190">
        <f t="shared" si="2"/>
        <v>83300</v>
      </c>
      <c r="L9" s="190">
        <v>325950</v>
      </c>
      <c r="M9" s="190">
        <v>0</v>
      </c>
      <c r="N9" s="190">
        <f t="shared" si="3"/>
        <v>325950</v>
      </c>
    </row>
    <row r="10" spans="1:14" s="187" customFormat="1" ht="15" customHeight="1">
      <c r="A10" s="185">
        <v>6</v>
      </c>
      <c r="B10" s="189" t="s">
        <v>650</v>
      </c>
      <c r="C10" s="190">
        <v>0</v>
      </c>
      <c r="D10" s="190">
        <v>0</v>
      </c>
      <c r="E10" s="190">
        <f t="shared" si="0"/>
        <v>0</v>
      </c>
      <c r="F10" s="190">
        <v>248950</v>
      </c>
      <c r="G10" s="190">
        <v>0</v>
      </c>
      <c r="H10" s="190">
        <f t="shared" si="1"/>
        <v>248950</v>
      </c>
      <c r="I10" s="190">
        <v>0</v>
      </c>
      <c r="J10" s="190">
        <v>0</v>
      </c>
      <c r="K10" s="190">
        <f t="shared" si="2"/>
        <v>0</v>
      </c>
      <c r="L10" s="190">
        <v>165067</v>
      </c>
      <c r="M10" s="190">
        <v>0</v>
      </c>
      <c r="N10" s="190">
        <f t="shared" si="3"/>
        <v>165067</v>
      </c>
    </row>
    <row r="11" spans="1:14" s="187" customFormat="1" ht="15" customHeight="1">
      <c r="A11" s="185">
        <v>7</v>
      </c>
      <c r="B11" s="189" t="s">
        <v>651</v>
      </c>
      <c r="C11" s="190">
        <v>38494100</v>
      </c>
      <c r="D11" s="190">
        <v>0</v>
      </c>
      <c r="E11" s="190">
        <f t="shared" si="0"/>
        <v>38494100</v>
      </c>
      <c r="F11" s="190">
        <v>102900</v>
      </c>
      <c r="G11" s="190">
        <v>0</v>
      </c>
      <c r="H11" s="190">
        <f t="shared" si="1"/>
        <v>102900</v>
      </c>
      <c r="I11" s="190">
        <v>0</v>
      </c>
      <c r="J11" s="190">
        <v>0</v>
      </c>
      <c r="K11" s="190">
        <f t="shared" si="2"/>
        <v>0</v>
      </c>
      <c r="L11" s="190">
        <v>0</v>
      </c>
      <c r="M11" s="190">
        <v>0</v>
      </c>
      <c r="N11" s="190">
        <f t="shared" si="3"/>
        <v>0</v>
      </c>
    </row>
    <row r="12" spans="1:14" s="187" customFormat="1" ht="15" customHeight="1">
      <c r="A12" s="185">
        <v>8</v>
      </c>
      <c r="B12" s="189" t="s">
        <v>652</v>
      </c>
      <c r="C12" s="190">
        <v>0</v>
      </c>
      <c r="D12" s="190">
        <v>0</v>
      </c>
      <c r="E12" s="190">
        <f t="shared" si="0"/>
        <v>0</v>
      </c>
      <c r="F12" s="190">
        <v>321400</v>
      </c>
      <c r="G12" s="190">
        <v>0</v>
      </c>
      <c r="H12" s="190">
        <f t="shared" si="1"/>
        <v>321400</v>
      </c>
      <c r="I12" s="190">
        <v>0</v>
      </c>
      <c r="J12" s="190">
        <v>0</v>
      </c>
      <c r="K12" s="190">
        <f t="shared" si="2"/>
        <v>0</v>
      </c>
      <c r="L12" s="190">
        <v>0</v>
      </c>
      <c r="M12" s="190">
        <v>0</v>
      </c>
      <c r="N12" s="190">
        <f t="shared" si="3"/>
        <v>0</v>
      </c>
    </row>
    <row r="13" spans="1:14" s="187" customFormat="1" ht="15" customHeight="1">
      <c r="A13" s="185">
        <v>9</v>
      </c>
      <c r="B13" s="189" t="s">
        <v>653</v>
      </c>
      <c r="C13" s="190">
        <v>0</v>
      </c>
      <c r="D13" s="190">
        <v>0</v>
      </c>
      <c r="E13" s="190">
        <f t="shared" si="0"/>
        <v>0</v>
      </c>
      <c r="F13" s="190">
        <v>0</v>
      </c>
      <c r="G13" s="190">
        <v>0</v>
      </c>
      <c r="H13" s="190">
        <f t="shared" si="1"/>
        <v>0</v>
      </c>
      <c r="I13" s="190">
        <v>3387</v>
      </c>
      <c r="J13" s="190">
        <v>0</v>
      </c>
      <c r="K13" s="190">
        <f t="shared" si="2"/>
        <v>3387</v>
      </c>
      <c r="L13" s="190">
        <v>0</v>
      </c>
      <c r="M13" s="190">
        <v>0</v>
      </c>
      <c r="N13" s="190">
        <f t="shared" si="3"/>
        <v>0</v>
      </c>
    </row>
    <row r="14" spans="1:14" s="187" customFormat="1" ht="15" customHeight="1">
      <c r="A14" s="185">
        <v>10</v>
      </c>
      <c r="B14" s="188" t="s">
        <v>654</v>
      </c>
      <c r="C14" s="191">
        <f>SUM(C7:C13)</f>
        <v>38494100</v>
      </c>
      <c r="D14" s="191">
        <f>SUM(D7:D13)</f>
        <v>0</v>
      </c>
      <c r="E14" s="191">
        <f>SUM(E7:E13)</f>
        <v>38494100</v>
      </c>
      <c r="F14" s="191">
        <f aca="true" t="shared" si="4" ref="F14:N14">SUM(F7:F13)</f>
        <v>845346</v>
      </c>
      <c r="G14" s="191">
        <f t="shared" si="4"/>
        <v>0</v>
      </c>
      <c r="H14" s="191">
        <f t="shared" si="4"/>
        <v>845346</v>
      </c>
      <c r="I14" s="191">
        <f t="shared" si="4"/>
        <v>898795</v>
      </c>
      <c r="J14" s="191">
        <f t="shared" si="4"/>
        <v>0</v>
      </c>
      <c r="K14" s="191">
        <f t="shared" si="4"/>
        <v>898795</v>
      </c>
      <c r="L14" s="191">
        <f t="shared" si="4"/>
        <v>842467</v>
      </c>
      <c r="M14" s="191">
        <f t="shared" si="4"/>
        <v>0</v>
      </c>
      <c r="N14" s="191">
        <f t="shared" si="4"/>
        <v>842467</v>
      </c>
    </row>
    <row r="15" spans="1:14" s="187" customFormat="1" ht="15" customHeight="1">
      <c r="A15" s="185">
        <v>11</v>
      </c>
      <c r="B15" s="188" t="s">
        <v>655</v>
      </c>
      <c r="C15" s="191">
        <v>0</v>
      </c>
      <c r="D15" s="191">
        <v>0</v>
      </c>
      <c r="E15" s="191">
        <f>C15-D15</f>
        <v>0</v>
      </c>
      <c r="F15" s="191">
        <v>3064079</v>
      </c>
      <c r="G15" s="191">
        <v>665776</v>
      </c>
      <c r="H15" s="191">
        <f>F15-G15</f>
        <v>2398303</v>
      </c>
      <c r="I15" s="191">
        <v>25860603</v>
      </c>
      <c r="J15" s="191">
        <v>7340256</v>
      </c>
      <c r="K15" s="191">
        <f>I15-J15</f>
        <v>18520347</v>
      </c>
      <c r="L15" s="191">
        <v>39000</v>
      </c>
      <c r="M15" s="191">
        <v>37555</v>
      </c>
      <c r="N15" s="191">
        <f>L15-M15</f>
        <v>1445</v>
      </c>
    </row>
    <row r="16" spans="1:14" s="187" customFormat="1" ht="15" customHeight="1">
      <c r="A16" s="185">
        <v>12</v>
      </c>
      <c r="B16" s="188" t="s">
        <v>656</v>
      </c>
      <c r="C16" s="191">
        <v>38617606</v>
      </c>
      <c r="D16" s="191">
        <v>15036422</v>
      </c>
      <c r="E16" s="191">
        <f>C16-D16</f>
        <v>23581184</v>
      </c>
      <c r="F16" s="191">
        <v>22970995</v>
      </c>
      <c r="G16" s="191">
        <v>9263176</v>
      </c>
      <c r="H16" s="191">
        <f>F16-G16</f>
        <v>13707819</v>
      </c>
      <c r="I16" s="191">
        <v>3278926</v>
      </c>
      <c r="J16" s="191">
        <v>1274122</v>
      </c>
      <c r="K16" s="191">
        <f>I16-J16</f>
        <v>2004804</v>
      </c>
      <c r="L16" s="192">
        <v>140000</v>
      </c>
      <c r="M16" s="192">
        <v>24168</v>
      </c>
      <c r="N16" s="188">
        <f>L16-M16</f>
        <v>115832</v>
      </c>
    </row>
    <row r="17" spans="1:14" s="187" customFormat="1" ht="15" customHeight="1">
      <c r="A17" s="185">
        <v>13</v>
      </c>
      <c r="B17" s="188" t="s">
        <v>776</v>
      </c>
      <c r="C17" s="191">
        <v>0</v>
      </c>
      <c r="D17" s="191">
        <v>0</v>
      </c>
      <c r="E17" s="191">
        <f>C17-D17</f>
        <v>0</v>
      </c>
      <c r="F17" s="191">
        <v>0</v>
      </c>
      <c r="G17" s="191">
        <v>0</v>
      </c>
      <c r="H17" s="191">
        <f>F17-G17</f>
        <v>0</v>
      </c>
      <c r="I17" s="191">
        <v>5218</v>
      </c>
      <c r="J17" s="191">
        <v>5218</v>
      </c>
      <c r="K17" s="191">
        <f>I17-J17</f>
        <v>0</v>
      </c>
      <c r="L17" s="192"/>
      <c r="M17" s="192"/>
      <c r="N17" s="188"/>
    </row>
    <row r="18" spans="1:14" s="187" customFormat="1" ht="15" customHeight="1">
      <c r="A18" s="185">
        <v>14</v>
      </c>
      <c r="B18" s="193" t="s">
        <v>657</v>
      </c>
      <c r="C18" s="194">
        <f>SUM(C14:C17)</f>
        <v>77111706</v>
      </c>
      <c r="D18" s="194">
        <f aca="true" t="shared" si="5" ref="D18:N18">SUM(D14:D17)</f>
        <v>15036422</v>
      </c>
      <c r="E18" s="194">
        <f t="shared" si="5"/>
        <v>62075284</v>
      </c>
      <c r="F18" s="194">
        <f t="shared" si="5"/>
        <v>26880420</v>
      </c>
      <c r="G18" s="194">
        <f t="shared" si="5"/>
        <v>9928952</v>
      </c>
      <c r="H18" s="194">
        <f t="shared" si="5"/>
        <v>16951468</v>
      </c>
      <c r="I18" s="194">
        <f t="shared" si="5"/>
        <v>30043542</v>
      </c>
      <c r="J18" s="194">
        <f t="shared" si="5"/>
        <v>8619596</v>
      </c>
      <c r="K18" s="194">
        <f t="shared" si="5"/>
        <v>21423946</v>
      </c>
      <c r="L18" s="194">
        <f t="shared" si="5"/>
        <v>1021467</v>
      </c>
      <c r="M18" s="194">
        <f t="shared" si="5"/>
        <v>61723</v>
      </c>
      <c r="N18" s="194">
        <f t="shared" si="5"/>
        <v>959744</v>
      </c>
    </row>
    <row r="19" spans="1:14" s="187" customFormat="1" ht="15" customHeight="1">
      <c r="A19" s="185">
        <v>15</v>
      </c>
      <c r="B19" s="189" t="s">
        <v>658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90">
        <v>0</v>
      </c>
      <c r="M19" s="190">
        <v>0</v>
      </c>
      <c r="N19" s="189">
        <f>L19-M19</f>
        <v>0</v>
      </c>
    </row>
    <row r="20" spans="1:14" s="187" customFormat="1" ht="15" customHeight="1">
      <c r="A20" s="185">
        <v>16</v>
      </c>
      <c r="B20" s="189" t="s">
        <v>659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90">
        <v>590721</v>
      </c>
      <c r="M20" s="190">
        <v>590721</v>
      </c>
      <c r="N20" s="189">
        <f>L20-M20</f>
        <v>0</v>
      </c>
    </row>
    <row r="21" spans="1:14" s="187" customFormat="1" ht="15" customHeight="1">
      <c r="A21" s="185">
        <v>17</v>
      </c>
      <c r="B21" s="189" t="s">
        <v>660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f>I21-J21</f>
        <v>0</v>
      </c>
      <c r="L21" s="190">
        <v>0</v>
      </c>
      <c r="M21" s="190">
        <v>0</v>
      </c>
      <c r="N21" s="190">
        <f>L21-M21</f>
        <v>0</v>
      </c>
    </row>
    <row r="22" spans="1:14" s="187" customFormat="1" ht="15" customHeight="1">
      <c r="A22" s="185">
        <v>18</v>
      </c>
      <c r="B22" s="189" t="s">
        <v>661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70767</v>
      </c>
      <c r="J22" s="189">
        <v>70767</v>
      </c>
      <c r="K22" s="189">
        <v>0</v>
      </c>
      <c r="L22" s="190">
        <v>2454960</v>
      </c>
      <c r="M22" s="190">
        <v>2454960</v>
      </c>
      <c r="N22" s="189">
        <v>0</v>
      </c>
    </row>
    <row r="23" spans="1:14" s="187" customFormat="1" ht="15" customHeight="1">
      <c r="A23" s="185">
        <v>19</v>
      </c>
      <c r="B23" s="193" t="s">
        <v>662</v>
      </c>
      <c r="C23" s="193">
        <f>SUM(C19:C22)</f>
        <v>0</v>
      </c>
      <c r="D23" s="193">
        <f>SUM(D19:D22)</f>
        <v>0</v>
      </c>
      <c r="E23" s="193">
        <f>SUM(E19:E22)</f>
        <v>0</v>
      </c>
      <c r="F23" s="193">
        <f aca="true" t="shared" si="6" ref="F23:K23">SUM(F19:F22)</f>
        <v>0</v>
      </c>
      <c r="G23" s="193">
        <f t="shared" si="6"/>
        <v>0</v>
      </c>
      <c r="H23" s="193">
        <f t="shared" si="6"/>
        <v>0</v>
      </c>
      <c r="I23" s="193">
        <f t="shared" si="6"/>
        <v>70767</v>
      </c>
      <c r="J23" s="193">
        <f t="shared" si="6"/>
        <v>70767</v>
      </c>
      <c r="K23" s="193">
        <f t="shared" si="6"/>
        <v>0</v>
      </c>
      <c r="L23" s="194">
        <f>SUM(L19:L22)</f>
        <v>3045681</v>
      </c>
      <c r="M23" s="194">
        <f>SUM(M19:M22)</f>
        <v>3045681</v>
      </c>
      <c r="N23" s="194">
        <f>SUM(N19:N22)</f>
        <v>0</v>
      </c>
    </row>
    <row r="24" spans="1:14" s="187" customFormat="1" ht="15" customHeight="1">
      <c r="A24" s="185">
        <v>20</v>
      </c>
      <c r="B24" s="189" t="s">
        <v>663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90">
        <v>0</v>
      </c>
      <c r="N24" s="190">
        <f>L24-M24</f>
        <v>0</v>
      </c>
    </row>
    <row r="25" spans="1:14" s="187" customFormat="1" ht="15" customHeight="1">
      <c r="A25" s="185">
        <v>21</v>
      </c>
      <c r="B25" s="189" t="s">
        <v>664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294</v>
      </c>
      <c r="J25" s="189">
        <v>294</v>
      </c>
      <c r="K25" s="189">
        <v>0</v>
      </c>
      <c r="L25" s="189">
        <v>0</v>
      </c>
      <c r="M25" s="190">
        <v>0</v>
      </c>
      <c r="N25" s="190">
        <f>L25-M25</f>
        <v>0</v>
      </c>
    </row>
    <row r="26" spans="1:14" s="187" customFormat="1" ht="15" customHeight="1">
      <c r="A26" s="185">
        <v>22</v>
      </c>
      <c r="B26" s="193" t="s">
        <v>665</v>
      </c>
      <c r="C26" s="193">
        <f aca="true" t="shared" si="7" ref="C26:H26">C24</f>
        <v>0</v>
      </c>
      <c r="D26" s="193">
        <f t="shared" si="7"/>
        <v>0</v>
      </c>
      <c r="E26" s="193">
        <f t="shared" si="7"/>
        <v>0</v>
      </c>
      <c r="F26" s="193">
        <f t="shared" si="7"/>
        <v>0</v>
      </c>
      <c r="G26" s="193">
        <f t="shared" si="7"/>
        <v>0</v>
      </c>
      <c r="H26" s="193">
        <f t="shared" si="7"/>
        <v>0</v>
      </c>
      <c r="I26" s="193">
        <f aca="true" t="shared" si="8" ref="I26:N26">SUM(I24:I25)</f>
        <v>294</v>
      </c>
      <c r="J26" s="193">
        <f t="shared" si="8"/>
        <v>294</v>
      </c>
      <c r="K26" s="193">
        <f t="shared" si="8"/>
        <v>0</v>
      </c>
      <c r="L26" s="193">
        <f t="shared" si="8"/>
        <v>0</v>
      </c>
      <c r="M26" s="194">
        <f t="shared" si="8"/>
        <v>0</v>
      </c>
      <c r="N26" s="194">
        <f t="shared" si="8"/>
        <v>0</v>
      </c>
    </row>
    <row r="27" spans="1:14" s="187" customFormat="1" ht="15" customHeight="1">
      <c r="A27" s="185">
        <v>23</v>
      </c>
      <c r="B27" s="188" t="s">
        <v>666</v>
      </c>
      <c r="C27" s="188"/>
      <c r="D27" s="188"/>
      <c r="E27" s="188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187" customFormat="1" ht="15" customHeight="1">
      <c r="A28" s="185">
        <v>24</v>
      </c>
      <c r="B28" s="189" t="s">
        <v>667</v>
      </c>
      <c r="C28" s="189">
        <v>0</v>
      </c>
      <c r="D28" s="189">
        <v>0</v>
      </c>
      <c r="E28" s="189">
        <f>C28-D28</f>
        <v>0</v>
      </c>
      <c r="F28" s="189">
        <v>0</v>
      </c>
      <c r="G28" s="189">
        <v>0</v>
      </c>
      <c r="H28" s="189">
        <v>0</v>
      </c>
      <c r="I28" s="189">
        <v>24139666</v>
      </c>
      <c r="J28" s="189">
        <v>2021763</v>
      </c>
      <c r="K28" s="189">
        <f>I28-J28</f>
        <v>22117903</v>
      </c>
      <c r="L28" s="189">
        <v>0</v>
      </c>
      <c r="M28" s="189">
        <v>0</v>
      </c>
      <c r="N28" s="189">
        <v>0</v>
      </c>
    </row>
    <row r="29" spans="1:14" s="187" customFormat="1" ht="15" customHeight="1">
      <c r="A29" s="185">
        <v>25</v>
      </c>
      <c r="B29" s="189" t="s">
        <v>668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660104</v>
      </c>
      <c r="J29" s="189">
        <v>366072</v>
      </c>
      <c r="K29" s="189">
        <f>I29-J29</f>
        <v>294032</v>
      </c>
      <c r="L29" s="189">
        <v>0</v>
      </c>
      <c r="M29" s="189">
        <v>0</v>
      </c>
      <c r="N29" s="189">
        <f>L29-M29</f>
        <v>0</v>
      </c>
    </row>
    <row r="30" spans="1:14" s="187" customFormat="1" ht="15" customHeight="1">
      <c r="A30" s="185">
        <v>26</v>
      </c>
      <c r="B30" s="193" t="s">
        <v>669</v>
      </c>
      <c r="C30" s="193">
        <f aca="true" t="shared" si="9" ref="C30:N30">SUM(C28:C29)</f>
        <v>0</v>
      </c>
      <c r="D30" s="193">
        <f t="shared" si="9"/>
        <v>0</v>
      </c>
      <c r="E30" s="193">
        <f t="shared" si="9"/>
        <v>0</v>
      </c>
      <c r="F30" s="193">
        <f t="shared" si="9"/>
        <v>0</v>
      </c>
      <c r="G30" s="193">
        <f t="shared" si="9"/>
        <v>0</v>
      </c>
      <c r="H30" s="193">
        <f t="shared" si="9"/>
        <v>0</v>
      </c>
      <c r="I30" s="193">
        <f t="shared" si="9"/>
        <v>24799770</v>
      </c>
      <c r="J30" s="193">
        <f t="shared" si="9"/>
        <v>2387835</v>
      </c>
      <c r="K30" s="193">
        <f t="shared" si="9"/>
        <v>22411935</v>
      </c>
      <c r="L30" s="193">
        <f t="shared" si="9"/>
        <v>0</v>
      </c>
      <c r="M30" s="193">
        <f t="shared" si="9"/>
        <v>0</v>
      </c>
      <c r="N30" s="193">
        <f t="shared" si="9"/>
        <v>0</v>
      </c>
    </row>
    <row r="31" spans="1:14" s="187" customFormat="1" ht="15" customHeight="1">
      <c r="A31" s="185">
        <v>27</v>
      </c>
      <c r="B31" s="193" t="s">
        <v>670</v>
      </c>
      <c r="C31" s="194">
        <f aca="true" t="shared" si="10" ref="C31:N31">C18+C23+C26+C30</f>
        <v>77111706</v>
      </c>
      <c r="D31" s="194">
        <f t="shared" si="10"/>
        <v>15036422</v>
      </c>
      <c r="E31" s="194">
        <f t="shared" si="10"/>
        <v>62075284</v>
      </c>
      <c r="F31" s="194">
        <f t="shared" si="10"/>
        <v>26880420</v>
      </c>
      <c r="G31" s="194">
        <f t="shared" si="10"/>
        <v>9928952</v>
      </c>
      <c r="H31" s="194">
        <f t="shared" si="10"/>
        <v>16951468</v>
      </c>
      <c r="I31" s="194">
        <f t="shared" si="10"/>
        <v>54914373</v>
      </c>
      <c r="J31" s="194">
        <f t="shared" si="10"/>
        <v>11078492</v>
      </c>
      <c r="K31" s="194">
        <f t="shared" si="10"/>
        <v>43835881</v>
      </c>
      <c r="L31" s="194">
        <f t="shared" si="10"/>
        <v>4067148</v>
      </c>
      <c r="M31" s="194">
        <f t="shared" si="10"/>
        <v>3107404</v>
      </c>
      <c r="N31" s="194">
        <f t="shared" si="10"/>
        <v>959744</v>
      </c>
    </row>
    <row r="32" spans="1:14" ht="12.75">
      <c r="A32" s="185">
        <v>28</v>
      </c>
      <c r="B32" s="195" t="s">
        <v>671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</row>
    <row r="33" spans="1:14" s="187" customFormat="1" ht="12">
      <c r="A33" s="185">
        <v>29</v>
      </c>
      <c r="B33" s="189" t="s">
        <v>647</v>
      </c>
      <c r="C33" s="189"/>
      <c r="D33" s="189"/>
      <c r="E33" s="189"/>
      <c r="F33" s="190">
        <v>272813</v>
      </c>
      <c r="G33" s="190">
        <v>0</v>
      </c>
      <c r="H33" s="190">
        <v>272813</v>
      </c>
      <c r="I33" s="189"/>
      <c r="J33" s="189"/>
      <c r="K33" s="189"/>
      <c r="L33" s="189"/>
      <c r="M33" s="189"/>
      <c r="N33" s="189"/>
    </row>
    <row r="34" spans="1:14" s="187" customFormat="1" ht="12">
      <c r="A34" s="185">
        <v>30</v>
      </c>
      <c r="B34" s="188" t="s">
        <v>655</v>
      </c>
      <c r="C34" s="189"/>
      <c r="D34" s="189"/>
      <c r="E34" s="189"/>
      <c r="F34" s="190">
        <v>4461785</v>
      </c>
      <c r="G34" s="190">
        <v>0</v>
      </c>
      <c r="H34" s="190">
        <v>4461785</v>
      </c>
      <c r="I34" s="189"/>
      <c r="J34" s="189"/>
      <c r="K34" s="189"/>
      <c r="L34" s="189"/>
      <c r="M34" s="189"/>
      <c r="N34" s="189"/>
    </row>
    <row r="35" spans="1:14" s="201" customFormat="1" ht="36">
      <c r="A35" s="185">
        <v>31</v>
      </c>
      <c r="B35" s="198" t="s">
        <v>672</v>
      </c>
      <c r="C35" s="199">
        <f>SUM(C33:C34)</f>
        <v>0</v>
      </c>
      <c r="D35" s="199">
        <f>SUM(D33:D34)</f>
        <v>0</v>
      </c>
      <c r="E35" s="199">
        <f>SUM(E33:E34)</f>
        <v>0</v>
      </c>
      <c r="F35" s="200">
        <f>SUM(F33:F34)</f>
        <v>4734598</v>
      </c>
      <c r="G35" s="200">
        <f aca="true" t="shared" si="11" ref="G35:N35">SUM(G33:G34)</f>
        <v>0</v>
      </c>
      <c r="H35" s="200">
        <f t="shared" si="11"/>
        <v>4734598</v>
      </c>
      <c r="I35" s="199">
        <f t="shared" si="11"/>
        <v>0</v>
      </c>
      <c r="J35" s="199">
        <f t="shared" si="11"/>
        <v>0</v>
      </c>
      <c r="K35" s="199">
        <f t="shared" si="11"/>
        <v>0</v>
      </c>
      <c r="L35" s="199">
        <f t="shared" si="11"/>
        <v>0</v>
      </c>
      <c r="M35" s="199">
        <f t="shared" si="11"/>
        <v>0</v>
      </c>
      <c r="N35" s="199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8" r:id="rId1"/>
  <headerFooter alignWithMargins="0">
    <oddHeader>&amp;R&amp;"Arial,Normál"&amp;10 3. számú kimutatás</oddHeader>
    <oddFooter>&amp;L&amp;B&amp;C&amp;R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D26" sqref="D26"/>
    </sheetView>
  </sheetViews>
  <sheetFormatPr defaultColWidth="9.140625" defaultRowHeight="15"/>
  <cols>
    <col min="1" max="1" width="5.7109375" style="158" customWidth="1"/>
    <col min="2" max="2" width="39.28125" style="211" customWidth="1"/>
    <col min="3" max="3" width="17.8515625" style="219" customWidth="1"/>
    <col min="4" max="4" width="16.421875" style="211" customWidth="1"/>
    <col min="5" max="5" width="16.8515625" style="211" customWidth="1"/>
    <col min="6" max="16384" width="9.140625" style="211" customWidth="1"/>
  </cols>
  <sheetData>
    <row r="1" spans="1:8" s="203" customFormat="1" ht="17.25" customHeight="1">
      <c r="A1" s="358" t="s">
        <v>673</v>
      </c>
      <c r="B1" s="358"/>
      <c r="C1" s="358"/>
      <c r="D1" s="358"/>
      <c r="E1" s="358"/>
      <c r="F1" s="202"/>
      <c r="G1" s="202"/>
      <c r="H1" s="202"/>
    </row>
    <row r="2" spans="1:8" s="203" customFormat="1" ht="17.25" customHeight="1">
      <c r="A2" s="358" t="s">
        <v>674</v>
      </c>
      <c r="B2" s="358"/>
      <c r="C2" s="358"/>
      <c r="D2" s="358"/>
      <c r="E2" s="358"/>
      <c r="F2" s="202"/>
      <c r="G2" s="202"/>
      <c r="H2" s="202"/>
    </row>
    <row r="3" spans="1:8" s="203" customFormat="1" ht="17.25" customHeight="1">
      <c r="A3" s="358" t="s">
        <v>775</v>
      </c>
      <c r="B3" s="358"/>
      <c r="C3" s="358"/>
      <c r="D3" s="358"/>
      <c r="E3" s="358"/>
      <c r="F3" s="202"/>
      <c r="G3" s="202"/>
      <c r="H3" s="202"/>
    </row>
    <row r="4" spans="1:8" s="203" customFormat="1" ht="17.25" customHeight="1">
      <c r="A4" s="158"/>
      <c r="B4" s="202"/>
      <c r="C4" s="202"/>
      <c r="D4" s="202"/>
      <c r="E4" s="202"/>
      <c r="F4" s="202"/>
      <c r="G4" s="202"/>
      <c r="H4" s="202"/>
    </row>
    <row r="5" spans="1:5" s="158" customFormat="1" ht="13.5" customHeight="1">
      <c r="A5" s="181"/>
      <c r="B5" s="204" t="s">
        <v>0</v>
      </c>
      <c r="C5" s="204" t="s">
        <v>1</v>
      </c>
      <c r="D5" s="204" t="s">
        <v>2</v>
      </c>
      <c r="E5" s="204" t="s">
        <v>3</v>
      </c>
    </row>
    <row r="6" spans="1:5" s="208" customFormat="1" ht="14.25">
      <c r="A6" s="205">
        <v>1</v>
      </c>
      <c r="B6" s="206" t="s">
        <v>9</v>
      </c>
      <c r="C6" s="206" t="s">
        <v>644</v>
      </c>
      <c r="D6" s="207" t="s">
        <v>675</v>
      </c>
      <c r="E6" s="207" t="s">
        <v>646</v>
      </c>
    </row>
    <row r="7" spans="1:5" ht="15.75">
      <c r="A7" s="205">
        <v>2</v>
      </c>
      <c r="B7" s="209" t="s">
        <v>676</v>
      </c>
      <c r="C7" s="210"/>
      <c r="D7" s="210"/>
      <c r="E7" s="210"/>
    </row>
    <row r="8" spans="1:5" ht="15.75">
      <c r="A8" s="205">
        <v>3</v>
      </c>
      <c r="B8" s="209" t="s">
        <v>643</v>
      </c>
      <c r="C8" s="210"/>
      <c r="D8" s="212"/>
      <c r="E8" s="213"/>
    </row>
    <row r="9" spans="1:5" ht="15.75">
      <c r="A9" s="205">
        <v>4</v>
      </c>
      <c r="B9" s="214" t="s">
        <v>677</v>
      </c>
      <c r="C9" s="213">
        <v>216600</v>
      </c>
      <c r="D9" s="213">
        <v>216600</v>
      </c>
      <c r="E9" s="213">
        <f>C9-D9</f>
        <v>0</v>
      </c>
    </row>
    <row r="10" spans="1:5" ht="15.75">
      <c r="A10" s="205">
        <v>5</v>
      </c>
      <c r="B10" s="214" t="s">
        <v>678</v>
      </c>
      <c r="C10" s="213">
        <v>726560</v>
      </c>
      <c r="D10" s="213">
        <v>726560</v>
      </c>
      <c r="E10" s="213">
        <f>C10-D10</f>
        <v>0</v>
      </c>
    </row>
    <row r="11" spans="1:5" ht="15.75">
      <c r="A11" s="205">
        <v>6</v>
      </c>
      <c r="B11" s="214" t="s">
        <v>679</v>
      </c>
      <c r="C11" s="213">
        <v>148750</v>
      </c>
      <c r="D11" s="213">
        <v>148750</v>
      </c>
      <c r="E11" s="213">
        <f>C11-D11</f>
        <v>0</v>
      </c>
    </row>
    <row r="12" spans="1:5" ht="15.75">
      <c r="A12" s="205">
        <v>7</v>
      </c>
      <c r="B12" s="214" t="s">
        <v>680</v>
      </c>
      <c r="C12" s="213">
        <v>153750</v>
      </c>
      <c r="D12" s="213">
        <v>153750</v>
      </c>
      <c r="E12" s="213">
        <f>C12-D12</f>
        <v>0</v>
      </c>
    </row>
    <row r="13" spans="1:5" ht="15.75">
      <c r="A13" s="205">
        <v>8</v>
      </c>
      <c r="B13" s="215" t="s">
        <v>681</v>
      </c>
      <c r="C13" s="216">
        <f>SUM(C9:C12)</f>
        <v>1245660</v>
      </c>
      <c r="D13" s="216">
        <f>SUM(D9:D12)</f>
        <v>1245660</v>
      </c>
      <c r="E13" s="216">
        <f>SUM(E9:E12)</f>
        <v>0</v>
      </c>
    </row>
    <row r="14" spans="1:5" ht="15.75">
      <c r="A14" s="205">
        <v>9</v>
      </c>
      <c r="B14" s="209" t="s">
        <v>682</v>
      </c>
      <c r="C14" s="217"/>
      <c r="D14" s="217"/>
      <c r="E14" s="217"/>
    </row>
    <row r="15" spans="1:5" ht="15.75">
      <c r="A15" s="205">
        <v>10</v>
      </c>
      <c r="B15" s="209" t="s">
        <v>683</v>
      </c>
      <c r="C15" s="213"/>
      <c r="D15" s="213"/>
      <c r="E15" s="213"/>
    </row>
    <row r="16" spans="1:5" ht="15.75">
      <c r="A16" s="205">
        <v>11</v>
      </c>
      <c r="B16" s="209" t="s">
        <v>643</v>
      </c>
      <c r="C16" s="210" t="s">
        <v>644</v>
      </c>
      <c r="D16" s="212" t="s">
        <v>675</v>
      </c>
      <c r="E16" s="212" t="s">
        <v>684</v>
      </c>
    </row>
    <row r="17" spans="1:5" s="219" customFormat="1" ht="15.75">
      <c r="A17" s="205">
        <v>12</v>
      </c>
      <c r="B17" s="214" t="s">
        <v>685</v>
      </c>
      <c r="C17" s="218">
        <v>211000</v>
      </c>
      <c r="D17" s="213">
        <v>211000</v>
      </c>
      <c r="E17" s="213">
        <f>C17-D17</f>
        <v>0</v>
      </c>
    </row>
    <row r="18" spans="1:5" ht="15.75">
      <c r="A18" s="205">
        <v>13</v>
      </c>
      <c r="B18" s="214" t="s">
        <v>686</v>
      </c>
      <c r="C18" s="213">
        <v>216179</v>
      </c>
      <c r="D18" s="213">
        <v>216179</v>
      </c>
      <c r="E18" s="213">
        <f>C18-D18</f>
        <v>0</v>
      </c>
    </row>
    <row r="19" spans="1:5" ht="15.75">
      <c r="A19" s="205">
        <v>14</v>
      </c>
      <c r="B19" s="214" t="s">
        <v>687</v>
      </c>
      <c r="C19" s="213">
        <v>163542</v>
      </c>
      <c r="D19" s="213">
        <v>163542</v>
      </c>
      <c r="E19" s="213">
        <f>C19-D19</f>
        <v>0</v>
      </c>
    </row>
    <row r="20" spans="1:5" ht="15.75">
      <c r="A20" s="205">
        <v>15</v>
      </c>
      <c r="B20" s="220" t="s">
        <v>688</v>
      </c>
      <c r="C20" s="221">
        <f>SUM(C17:C19)</f>
        <v>590721</v>
      </c>
      <c r="D20" s="221">
        <f>SUM(D17:D19)</f>
        <v>590721</v>
      </c>
      <c r="E20" s="221">
        <f>SUM(E17:E19)</f>
        <v>0</v>
      </c>
    </row>
    <row r="21" spans="1:5" ht="15.75">
      <c r="A21" s="205">
        <v>16</v>
      </c>
      <c r="B21" s="209" t="s">
        <v>689</v>
      </c>
      <c r="C21" s="210" t="s">
        <v>644</v>
      </c>
      <c r="D21" s="212" t="s">
        <v>675</v>
      </c>
      <c r="E21" s="212" t="s">
        <v>684</v>
      </c>
    </row>
    <row r="22" spans="1:5" ht="15.75">
      <c r="A22" s="205">
        <v>17</v>
      </c>
      <c r="B22" s="209" t="s">
        <v>643</v>
      </c>
      <c r="C22" s="210"/>
      <c r="D22" s="212"/>
      <c r="E22" s="213"/>
    </row>
    <row r="23" spans="1:5" ht="15.75">
      <c r="A23" s="205">
        <v>18</v>
      </c>
      <c r="B23" s="214" t="s">
        <v>690</v>
      </c>
      <c r="C23" s="213">
        <v>116500</v>
      </c>
      <c r="D23" s="213">
        <v>116500</v>
      </c>
      <c r="E23" s="213">
        <f aca="true" t="shared" si="0" ref="E23:E31">C23-D23</f>
        <v>0</v>
      </c>
    </row>
    <row r="24" spans="1:5" ht="15.75">
      <c r="A24" s="205">
        <v>19</v>
      </c>
      <c r="B24" s="214" t="s">
        <v>691</v>
      </c>
      <c r="C24" s="213">
        <v>210000</v>
      </c>
      <c r="D24" s="213">
        <v>210000</v>
      </c>
      <c r="E24" s="213">
        <f t="shared" si="0"/>
        <v>0</v>
      </c>
    </row>
    <row r="25" spans="1:5" ht="15.75">
      <c r="A25" s="205">
        <v>20</v>
      </c>
      <c r="B25" s="214" t="s">
        <v>692</v>
      </c>
      <c r="C25" s="213">
        <v>180000</v>
      </c>
      <c r="D25" s="213">
        <v>180000</v>
      </c>
      <c r="E25" s="213">
        <f t="shared" si="0"/>
        <v>0</v>
      </c>
    </row>
    <row r="26" spans="1:5" ht="15.75">
      <c r="A26" s="205">
        <v>21</v>
      </c>
      <c r="B26" s="214" t="s">
        <v>693</v>
      </c>
      <c r="C26" s="213">
        <v>250000</v>
      </c>
      <c r="D26" s="213">
        <v>250000</v>
      </c>
      <c r="E26" s="213">
        <f t="shared" si="0"/>
        <v>0</v>
      </c>
    </row>
    <row r="27" spans="1:5" ht="15.75">
      <c r="A27" s="205">
        <v>22</v>
      </c>
      <c r="B27" s="214" t="s">
        <v>694</v>
      </c>
      <c r="C27" s="213">
        <v>354960</v>
      </c>
      <c r="D27" s="213">
        <v>354960</v>
      </c>
      <c r="E27" s="213">
        <f t="shared" si="0"/>
        <v>0</v>
      </c>
    </row>
    <row r="28" spans="1:5" ht="15.75">
      <c r="A28" s="205">
        <v>23</v>
      </c>
      <c r="B28" s="214" t="s">
        <v>695</v>
      </c>
      <c r="C28" s="213">
        <v>175512</v>
      </c>
      <c r="D28" s="213">
        <v>175512</v>
      </c>
      <c r="E28" s="213">
        <f t="shared" si="0"/>
        <v>0</v>
      </c>
    </row>
    <row r="29" spans="1:5" ht="15.75">
      <c r="A29" s="205">
        <v>24</v>
      </c>
      <c r="B29" s="214" t="s">
        <v>696</v>
      </c>
      <c r="C29" s="213">
        <v>128102</v>
      </c>
      <c r="D29" s="213">
        <v>128102</v>
      </c>
      <c r="E29" s="213">
        <f t="shared" si="0"/>
        <v>0</v>
      </c>
    </row>
    <row r="30" spans="1:5" ht="15.75">
      <c r="A30" s="205">
        <v>25</v>
      </c>
      <c r="B30" s="214" t="s">
        <v>777</v>
      </c>
      <c r="C30" s="213">
        <v>125984</v>
      </c>
      <c r="D30" s="213">
        <v>125984</v>
      </c>
      <c r="E30" s="213">
        <f t="shared" si="0"/>
        <v>0</v>
      </c>
    </row>
    <row r="31" spans="1:5" ht="15.75">
      <c r="A31" s="205">
        <v>26</v>
      </c>
      <c r="B31" s="214" t="s">
        <v>778</v>
      </c>
      <c r="C31" s="213">
        <v>149528</v>
      </c>
      <c r="D31" s="213">
        <v>149528</v>
      </c>
      <c r="E31" s="213">
        <f t="shared" si="0"/>
        <v>0</v>
      </c>
    </row>
    <row r="32" spans="1:5" ht="15.75">
      <c r="A32" s="205">
        <v>27</v>
      </c>
      <c r="B32" s="222" t="s">
        <v>681</v>
      </c>
      <c r="C32" s="223">
        <f>SUM(C23:C31)</f>
        <v>1690586</v>
      </c>
      <c r="D32" s="223">
        <f>SUM(D23:D31)</f>
        <v>1690586</v>
      </c>
      <c r="E32" s="223">
        <f>SUM(E23:E31)</f>
        <v>0</v>
      </c>
    </row>
  </sheetData>
  <sheetProtection/>
  <mergeCells count="3">
    <mergeCell ref="A1:E1"/>
    <mergeCell ref="A2:E2"/>
    <mergeCell ref="A3:E3"/>
  </mergeCells>
  <printOptions/>
  <pageMargins left="0.5118110236220472" right="0.2362204724409449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&amp;R&amp;10
3&amp;"Arial,Normál".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7" sqref="B17"/>
    </sheetView>
  </sheetViews>
  <sheetFormatPr defaultColWidth="14.28125" defaultRowHeight="15"/>
  <cols>
    <col min="1" max="1" width="5.7109375" style="158" customWidth="1"/>
    <col min="2" max="2" width="40.421875" style="227" customWidth="1"/>
    <col min="3" max="3" width="31.28125" style="227" customWidth="1"/>
    <col min="4" max="16384" width="14.28125" style="227" customWidth="1"/>
  </cols>
  <sheetData>
    <row r="1" spans="1:7" s="203" customFormat="1" ht="17.25" customHeight="1">
      <c r="A1" s="358" t="s">
        <v>697</v>
      </c>
      <c r="B1" s="358"/>
      <c r="C1" s="358"/>
      <c r="D1" s="202"/>
      <c r="E1" s="202"/>
      <c r="F1" s="202"/>
      <c r="G1" s="202"/>
    </row>
    <row r="2" spans="1:7" s="203" customFormat="1" ht="17.25" customHeight="1">
      <c r="A2" s="358" t="s">
        <v>698</v>
      </c>
      <c r="B2" s="358"/>
      <c r="C2" s="358"/>
      <c r="D2" s="202"/>
      <c r="E2" s="202"/>
      <c r="F2" s="202"/>
      <c r="G2" s="202"/>
    </row>
    <row r="3" spans="1:7" s="203" customFormat="1" ht="17.25" customHeight="1">
      <c r="A3" s="358" t="s">
        <v>775</v>
      </c>
      <c r="B3" s="358"/>
      <c r="C3" s="358"/>
      <c r="D3" s="202"/>
      <c r="E3" s="202"/>
      <c r="F3" s="202"/>
      <c r="G3" s="202"/>
    </row>
    <row r="4" s="157" customFormat="1" ht="18">
      <c r="A4" s="158"/>
    </row>
    <row r="5" spans="1:3" s="158" customFormat="1" ht="13.5" customHeight="1">
      <c r="A5" s="181"/>
      <c r="B5" s="204" t="s">
        <v>0</v>
      </c>
      <c r="C5" s="204" t="s">
        <v>1</v>
      </c>
    </row>
    <row r="6" spans="1:3" s="157" customFormat="1" ht="15.75">
      <c r="A6" s="205">
        <v>1</v>
      </c>
      <c r="B6" s="159" t="s">
        <v>699</v>
      </c>
      <c r="C6" s="174" t="s">
        <v>700</v>
      </c>
    </row>
    <row r="7" spans="1:3" s="157" customFormat="1" ht="15.75">
      <c r="A7" s="224">
        <v>2</v>
      </c>
      <c r="B7" s="225" t="s">
        <v>701</v>
      </c>
      <c r="C7" s="225">
        <v>256087</v>
      </c>
    </row>
    <row r="8" spans="1:3" ht="15.75">
      <c r="A8" s="205">
        <v>3</v>
      </c>
      <c r="B8" s="226" t="s">
        <v>702</v>
      </c>
      <c r="C8" s="226">
        <v>123913</v>
      </c>
    </row>
    <row r="9" spans="1:3" ht="15.75">
      <c r="A9" s="224">
        <v>4</v>
      </c>
      <c r="B9" s="226" t="s">
        <v>780</v>
      </c>
      <c r="C9" s="226">
        <v>160000</v>
      </c>
    </row>
    <row r="10" spans="1:3" ht="15.75">
      <c r="A10" s="205">
        <v>5</v>
      </c>
      <c r="B10" s="226" t="s">
        <v>779</v>
      </c>
      <c r="C10" s="226">
        <v>12100</v>
      </c>
    </row>
    <row r="11" spans="1:3" ht="15.75">
      <c r="A11" s="224">
        <v>6</v>
      </c>
      <c r="B11" s="228" t="s">
        <v>703</v>
      </c>
      <c r="C11" s="228">
        <f>SUM(C7:C10)</f>
        <v>552100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58" customWidth="1"/>
    <col min="2" max="2" width="61.421875" style="231" customWidth="1"/>
    <col min="3" max="3" width="28.57421875" style="231" customWidth="1"/>
    <col min="4" max="16384" width="12.00390625" style="231" customWidth="1"/>
  </cols>
  <sheetData>
    <row r="1" spans="1:9" s="203" customFormat="1" ht="17.25" customHeight="1">
      <c r="A1" s="358" t="s">
        <v>704</v>
      </c>
      <c r="B1" s="358"/>
      <c r="C1" s="358"/>
      <c r="D1" s="202"/>
      <c r="E1" s="202"/>
      <c r="F1" s="202"/>
      <c r="G1" s="202"/>
      <c r="H1" s="202"/>
      <c r="I1" s="202"/>
    </row>
    <row r="2" spans="1:9" s="203" customFormat="1" ht="17.25" customHeight="1">
      <c r="A2" s="358" t="s">
        <v>705</v>
      </c>
      <c r="B2" s="358"/>
      <c r="C2" s="358"/>
      <c r="D2" s="202"/>
      <c r="E2" s="202"/>
      <c r="F2" s="202"/>
      <c r="G2" s="202"/>
      <c r="H2" s="202"/>
      <c r="I2" s="202"/>
    </row>
    <row r="3" spans="1:9" s="203" customFormat="1" ht="17.25" customHeight="1">
      <c r="A3" s="358" t="s">
        <v>706</v>
      </c>
      <c r="B3" s="358"/>
      <c r="C3" s="358"/>
      <c r="D3" s="202"/>
      <c r="E3" s="202"/>
      <c r="F3" s="202"/>
      <c r="G3" s="202"/>
      <c r="H3" s="202"/>
      <c r="I3" s="202"/>
    </row>
    <row r="4" spans="1:9" s="203" customFormat="1" ht="17.25" customHeight="1">
      <c r="A4" s="358" t="s">
        <v>775</v>
      </c>
      <c r="B4" s="358"/>
      <c r="C4" s="358"/>
      <c r="D4" s="202"/>
      <c r="E4" s="202"/>
      <c r="F4" s="202"/>
      <c r="G4" s="202"/>
      <c r="H4" s="202"/>
      <c r="I4" s="202"/>
    </row>
    <row r="6" spans="1:3" s="158" customFormat="1" ht="13.5" customHeight="1">
      <c r="A6" s="181"/>
      <c r="B6" s="204" t="s">
        <v>0</v>
      </c>
      <c r="C6" s="204" t="s">
        <v>1</v>
      </c>
    </row>
    <row r="7" spans="1:3" s="158" customFormat="1" ht="13.5" customHeight="1">
      <c r="A7" s="205">
        <v>1</v>
      </c>
      <c r="B7" s="204" t="s">
        <v>9</v>
      </c>
      <c r="C7" s="229" t="s">
        <v>707</v>
      </c>
    </row>
    <row r="8" spans="1:3" ht="15.75">
      <c r="A8" s="205">
        <v>2</v>
      </c>
      <c r="B8" s="230" t="s">
        <v>708</v>
      </c>
      <c r="C8" s="229"/>
    </row>
    <row r="9" spans="1:3" ht="15.75">
      <c r="A9" s="205">
        <v>3</v>
      </c>
      <c r="B9" s="232" t="s">
        <v>709</v>
      </c>
      <c r="C9" s="233">
        <v>100000</v>
      </c>
    </row>
    <row r="10" spans="1:3" ht="15.75">
      <c r="A10" s="205">
        <v>4</v>
      </c>
      <c r="B10" s="234" t="s">
        <v>710</v>
      </c>
      <c r="C10" s="234">
        <f>SUM(C9:C9)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22" sqref="B22"/>
    </sheetView>
  </sheetViews>
  <sheetFormatPr defaultColWidth="12.00390625" defaultRowHeight="15"/>
  <cols>
    <col min="1" max="1" width="5.7109375" style="158" customWidth="1"/>
    <col min="2" max="2" width="33.00390625" style="157" customWidth="1"/>
    <col min="3" max="3" width="15.57421875" style="157" customWidth="1"/>
    <col min="4" max="5" width="15.57421875" style="252" customWidth="1"/>
    <col min="6" max="16384" width="12.00390625" style="157" customWidth="1"/>
  </cols>
  <sheetData>
    <row r="1" spans="1:8" s="182" customFormat="1" ht="17.25" customHeight="1">
      <c r="A1" s="346" t="s">
        <v>711</v>
      </c>
      <c r="B1" s="346"/>
      <c r="C1" s="346"/>
      <c r="D1" s="346"/>
      <c r="E1" s="346"/>
      <c r="F1" s="183"/>
      <c r="G1" s="183"/>
      <c r="H1" s="183"/>
    </row>
    <row r="2" spans="1:8" s="182" customFormat="1" ht="17.25" customHeight="1">
      <c r="A2" s="346" t="s">
        <v>712</v>
      </c>
      <c r="B2" s="346"/>
      <c r="C2" s="346"/>
      <c r="D2" s="346"/>
      <c r="E2" s="346"/>
      <c r="F2" s="183"/>
      <c r="G2" s="183"/>
      <c r="H2" s="183"/>
    </row>
    <row r="3" spans="1:8" s="182" customFormat="1" ht="17.25" customHeight="1">
      <c r="A3" s="346" t="s">
        <v>775</v>
      </c>
      <c r="B3" s="346"/>
      <c r="C3" s="346"/>
      <c r="D3" s="346"/>
      <c r="E3" s="346"/>
      <c r="F3" s="183"/>
      <c r="G3" s="183"/>
      <c r="H3" s="183"/>
    </row>
    <row r="5" spans="1:5" s="158" customFormat="1" ht="18.75" customHeight="1">
      <c r="A5" s="181"/>
      <c r="B5" s="180" t="s">
        <v>0</v>
      </c>
      <c r="C5" s="180" t="s">
        <v>1</v>
      </c>
      <c r="D5" s="180" t="s">
        <v>2</v>
      </c>
      <c r="E5" s="180" t="s">
        <v>3</v>
      </c>
    </row>
    <row r="6" spans="1:5" ht="47.25">
      <c r="A6" s="160">
        <v>1</v>
      </c>
      <c r="B6" s="235" t="s">
        <v>9</v>
      </c>
      <c r="C6" s="236" t="s">
        <v>713</v>
      </c>
      <c r="D6" s="237" t="s">
        <v>714</v>
      </c>
      <c r="E6" s="237" t="s">
        <v>715</v>
      </c>
    </row>
    <row r="7" spans="1:5" ht="15.75">
      <c r="A7" s="160">
        <v>2</v>
      </c>
      <c r="B7" s="238" t="s">
        <v>716</v>
      </c>
      <c r="C7" s="239"/>
      <c r="D7" s="240"/>
      <c r="E7" s="240"/>
    </row>
    <row r="8" spans="1:5" ht="18.75">
      <c r="A8" s="160">
        <v>3</v>
      </c>
      <c r="B8" s="241" t="s">
        <v>717</v>
      </c>
      <c r="C8" s="239">
        <v>17400</v>
      </c>
      <c r="D8" s="240">
        <v>17400</v>
      </c>
      <c r="E8" s="242">
        <f>C8-D8</f>
        <v>0</v>
      </c>
    </row>
    <row r="9" spans="1:5" s="243" customFormat="1" ht="18.75">
      <c r="A9" s="160">
        <v>4</v>
      </c>
      <c r="B9" s="241" t="s">
        <v>718</v>
      </c>
      <c r="C9" s="239">
        <v>8280</v>
      </c>
      <c r="D9" s="242">
        <v>8280</v>
      </c>
      <c r="E9" s="242">
        <f>C9-D9</f>
        <v>0</v>
      </c>
    </row>
    <row r="10" spans="1:5" s="243" customFormat="1" ht="18.75">
      <c r="A10" s="160">
        <v>5</v>
      </c>
      <c r="B10" s="241" t="s">
        <v>719</v>
      </c>
      <c r="C10" s="239">
        <v>3312</v>
      </c>
      <c r="D10" s="242">
        <v>3312</v>
      </c>
      <c r="E10" s="242">
        <f>C10-D10</f>
        <v>0</v>
      </c>
    </row>
    <row r="11" spans="1:5" s="243" customFormat="1" ht="18.75">
      <c r="A11" s="160">
        <v>6</v>
      </c>
      <c r="B11" s="241" t="s">
        <v>720</v>
      </c>
      <c r="C11" s="239">
        <v>24356</v>
      </c>
      <c r="D11" s="244">
        <v>23566</v>
      </c>
      <c r="E11" s="242">
        <f>C11-D11</f>
        <v>790</v>
      </c>
    </row>
    <row r="12" spans="1:5" s="246" customFormat="1" ht="18.75">
      <c r="A12" s="160">
        <v>7</v>
      </c>
      <c r="B12" s="238" t="s">
        <v>721</v>
      </c>
      <c r="C12" s="245">
        <f>SUM(C8,C10,C11)</f>
        <v>45068</v>
      </c>
      <c r="D12" s="245">
        <f>SUM(D8,D10,D11)</f>
        <v>44278</v>
      </c>
      <c r="E12" s="245">
        <f>SUM(E8,E10,E11)</f>
        <v>790</v>
      </c>
    </row>
    <row r="13" spans="1:5" ht="18.75">
      <c r="A13" s="160">
        <v>8</v>
      </c>
      <c r="B13" s="247" t="s">
        <v>722</v>
      </c>
      <c r="C13" s="248">
        <v>0</v>
      </c>
      <c r="D13" s="244">
        <v>0</v>
      </c>
      <c r="E13" s="242">
        <f>C13-D13</f>
        <v>0</v>
      </c>
    </row>
    <row r="14" spans="1:5" ht="32.25">
      <c r="A14" s="160">
        <v>9</v>
      </c>
      <c r="B14" s="249" t="s">
        <v>723</v>
      </c>
      <c r="C14" s="248">
        <v>18750</v>
      </c>
      <c r="D14" s="248">
        <v>0</v>
      </c>
      <c r="E14" s="242">
        <f>C14-D14</f>
        <v>18750</v>
      </c>
    </row>
    <row r="15" spans="1:5" ht="15.75">
      <c r="A15" s="160">
        <v>10</v>
      </c>
      <c r="B15" s="250" t="s">
        <v>724</v>
      </c>
      <c r="C15" s="251">
        <f>SUM(C12,C13,C14)</f>
        <v>63818</v>
      </c>
      <c r="D15" s="251">
        <f>SUM(D12,D13,D14)</f>
        <v>44278</v>
      </c>
      <c r="E15" s="251">
        <f>SUM(E12,E13,E14)</f>
        <v>19540</v>
      </c>
    </row>
    <row r="16" spans="1:5" ht="18.75">
      <c r="A16" s="160">
        <v>11</v>
      </c>
      <c r="B16" s="249" t="s">
        <v>722</v>
      </c>
      <c r="C16" s="248">
        <v>0</v>
      </c>
      <c r="D16" s="248">
        <v>0</v>
      </c>
      <c r="E16" s="242">
        <f>C16-D16</f>
        <v>0</v>
      </c>
    </row>
    <row r="17" spans="1:5" ht="32.25">
      <c r="A17" s="160">
        <v>12</v>
      </c>
      <c r="B17" s="249" t="s">
        <v>723</v>
      </c>
      <c r="C17" s="248">
        <v>15000</v>
      </c>
      <c r="D17" s="248">
        <v>0</v>
      </c>
      <c r="E17" s="242">
        <f>C17-D17</f>
        <v>15000</v>
      </c>
    </row>
    <row r="18" spans="1:5" ht="31.5">
      <c r="A18" s="160">
        <v>13</v>
      </c>
      <c r="B18" s="250" t="s">
        <v>725</v>
      </c>
      <c r="C18" s="251">
        <f>SUM(C16:C17)</f>
        <v>15000</v>
      </c>
      <c r="D18" s="251">
        <f>SUM(D16:D17)</f>
        <v>0</v>
      </c>
      <c r="E18" s="251">
        <f>SUM(E16:E17)</f>
        <v>15000</v>
      </c>
    </row>
    <row r="19" spans="1:5" ht="15.75">
      <c r="A19" s="160">
        <v>14</v>
      </c>
      <c r="B19" s="250" t="s">
        <v>726</v>
      </c>
      <c r="C19" s="251">
        <v>0</v>
      </c>
      <c r="D19" s="251">
        <v>0</v>
      </c>
      <c r="E19" s="251">
        <v>0</v>
      </c>
    </row>
    <row r="20" spans="1:5" ht="15.75">
      <c r="A20" s="160">
        <v>15</v>
      </c>
      <c r="B20" s="247" t="s">
        <v>727</v>
      </c>
      <c r="C20" s="251">
        <f>SUM(C15,C18,C19)</f>
        <v>78818</v>
      </c>
      <c r="D20" s="251">
        <f>SUM(D15,D18,D19)</f>
        <v>44278</v>
      </c>
      <c r="E20" s="251">
        <f>SUM(E15,E18,E19)</f>
        <v>34540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7" sqref="D7"/>
    </sheetView>
  </sheetViews>
  <sheetFormatPr defaultColWidth="11.8515625" defaultRowHeight="15"/>
  <cols>
    <col min="1" max="1" width="5.7109375" style="158" customWidth="1"/>
    <col min="2" max="2" width="32.00390625" style="256" customWidth="1"/>
    <col min="3" max="3" width="24.140625" style="256" customWidth="1"/>
    <col min="4" max="4" width="24.00390625" style="256" customWidth="1"/>
    <col min="5" max="16384" width="11.8515625" style="256" customWidth="1"/>
  </cols>
  <sheetData>
    <row r="1" spans="1:7" s="182" customFormat="1" ht="17.25" customHeight="1">
      <c r="A1" s="346" t="s">
        <v>728</v>
      </c>
      <c r="B1" s="346"/>
      <c r="C1" s="346"/>
      <c r="D1" s="346"/>
      <c r="E1" s="183"/>
      <c r="F1" s="183"/>
      <c r="G1" s="183"/>
    </row>
    <row r="2" spans="1:7" s="182" customFormat="1" ht="17.25" customHeight="1">
      <c r="A2" s="346" t="s">
        <v>729</v>
      </c>
      <c r="B2" s="346"/>
      <c r="C2" s="346"/>
      <c r="D2" s="346"/>
      <c r="E2" s="183"/>
      <c r="F2" s="183"/>
      <c r="G2" s="183"/>
    </row>
    <row r="3" spans="1:7" s="182" customFormat="1" ht="17.25" customHeight="1">
      <c r="A3" s="359" t="s">
        <v>730</v>
      </c>
      <c r="B3" s="359"/>
      <c r="C3" s="359"/>
      <c r="D3" s="359"/>
      <c r="E3" s="183"/>
      <c r="F3" s="183"/>
      <c r="G3" s="183"/>
    </row>
    <row r="5" spans="1:4" s="158" customFormat="1" ht="16.5" customHeight="1">
      <c r="A5" s="181"/>
      <c r="B5" s="180" t="s">
        <v>0</v>
      </c>
      <c r="C5" s="180" t="s">
        <v>1</v>
      </c>
      <c r="D5" s="180" t="s">
        <v>2</v>
      </c>
    </row>
    <row r="6" spans="1:4" ht="16.5">
      <c r="A6" s="160">
        <v>1</v>
      </c>
      <c r="B6" s="253" t="s">
        <v>9</v>
      </c>
      <c r="C6" s="254" t="s">
        <v>829</v>
      </c>
      <c r="D6" s="255" t="s">
        <v>830</v>
      </c>
    </row>
    <row r="7" spans="1:4" ht="16.5" customHeight="1">
      <c r="A7" s="160">
        <v>2</v>
      </c>
      <c r="B7" s="253" t="s">
        <v>731</v>
      </c>
      <c r="C7" s="257">
        <v>0</v>
      </c>
      <c r="D7" s="257">
        <v>0</v>
      </c>
    </row>
    <row r="8" spans="1:4" s="260" customFormat="1" ht="47.25" customHeight="1">
      <c r="A8" s="160">
        <v>3</v>
      </c>
      <c r="B8" s="258" t="s">
        <v>732</v>
      </c>
      <c r="C8" s="259">
        <f>SUM(C7:C7)</f>
        <v>0</v>
      </c>
      <c r="D8" s="259">
        <f>SUM(D7:D7)</f>
        <v>0</v>
      </c>
    </row>
    <row r="9" spans="1:4" ht="18">
      <c r="A9" s="160">
        <v>4</v>
      </c>
      <c r="B9" s="261" t="s">
        <v>733</v>
      </c>
      <c r="C9" s="257">
        <v>278749</v>
      </c>
      <c r="D9" s="257">
        <v>0</v>
      </c>
    </row>
    <row r="10" spans="1:4" s="260" customFormat="1" ht="49.5">
      <c r="A10" s="160">
        <v>5</v>
      </c>
      <c r="B10" s="258" t="s">
        <v>734</v>
      </c>
      <c r="C10" s="259">
        <f>C9</f>
        <v>278749</v>
      </c>
      <c r="D10" s="259">
        <f>D9</f>
        <v>0</v>
      </c>
    </row>
    <row r="11" spans="1:4" s="260" customFormat="1" ht="18">
      <c r="A11" s="160">
        <v>6</v>
      </c>
      <c r="B11" s="262" t="s">
        <v>735</v>
      </c>
      <c r="C11" s="259">
        <v>174203</v>
      </c>
      <c r="D11" s="259">
        <v>47583</v>
      </c>
    </row>
    <row r="12" spans="1:4" s="260" customFormat="1" ht="18">
      <c r="A12" s="160">
        <v>7</v>
      </c>
      <c r="B12" s="263" t="s">
        <v>736</v>
      </c>
      <c r="C12" s="264">
        <f>SUM(C8,C10,C11)</f>
        <v>452952</v>
      </c>
      <c r="D12" s="264">
        <f>SUM(D8,D10,D11)</f>
        <v>47583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57421875" style="158" customWidth="1"/>
    <col min="2" max="2" width="43.00390625" style="283" customWidth="1"/>
    <col min="3" max="3" width="15.8515625" style="283" customWidth="1"/>
    <col min="4" max="4" width="18.8515625" style="283" customWidth="1"/>
    <col min="5" max="5" width="18.421875" style="283" customWidth="1"/>
    <col min="6" max="6" width="19.140625" style="283" customWidth="1"/>
    <col min="7" max="7" width="17.421875" style="283" customWidth="1"/>
    <col min="8" max="8" width="18.28125" style="283" customWidth="1"/>
    <col min="9" max="16384" width="9.140625" style="283" customWidth="1"/>
  </cols>
  <sheetData>
    <row r="1" spans="1:8" s="265" customFormat="1" ht="17.25" customHeight="1">
      <c r="A1" s="360" t="s">
        <v>781</v>
      </c>
      <c r="B1" s="360"/>
      <c r="C1" s="360"/>
      <c r="D1" s="360"/>
      <c r="E1" s="360"/>
      <c r="F1" s="360"/>
      <c r="G1" s="360"/>
      <c r="H1" s="360"/>
    </row>
    <row r="2" spans="1:2" s="157" customFormat="1" ht="18.75" customHeight="1">
      <c r="A2" s="158"/>
      <c r="B2" s="266"/>
    </row>
    <row r="3" spans="1:8" s="269" customFormat="1" ht="15.75">
      <c r="A3" s="267"/>
      <c r="B3" s="268" t="s">
        <v>0</v>
      </c>
      <c r="C3" s="268" t="s">
        <v>1</v>
      </c>
      <c r="D3" s="268" t="s">
        <v>2</v>
      </c>
      <c r="E3" s="268" t="s">
        <v>3</v>
      </c>
      <c r="F3" s="268" t="s">
        <v>6</v>
      </c>
      <c r="G3" s="268" t="s">
        <v>45</v>
      </c>
      <c r="H3" s="268" t="s">
        <v>46</v>
      </c>
    </row>
    <row r="4" spans="1:8" s="273" customFormat="1" ht="42.75">
      <c r="A4" s="270">
        <v>1</v>
      </c>
      <c r="B4" s="271" t="s">
        <v>9</v>
      </c>
      <c r="C4" s="272" t="s">
        <v>737</v>
      </c>
      <c r="D4" s="272" t="s">
        <v>738</v>
      </c>
      <c r="E4" s="272" t="s">
        <v>739</v>
      </c>
      <c r="F4" s="272" t="s">
        <v>740</v>
      </c>
      <c r="G4" s="272" t="s">
        <v>741</v>
      </c>
      <c r="H4" s="271" t="s">
        <v>742</v>
      </c>
    </row>
    <row r="5" spans="1:8" s="276" customFormat="1" ht="19.5" customHeight="1">
      <c r="A5" s="270">
        <v>2</v>
      </c>
      <c r="B5" s="274" t="s">
        <v>743</v>
      </c>
      <c r="C5" s="274">
        <v>1739547</v>
      </c>
      <c r="D5" s="274">
        <v>135051383</v>
      </c>
      <c r="E5" s="274">
        <v>3876496</v>
      </c>
      <c r="F5" s="274">
        <v>380000</v>
      </c>
      <c r="G5" s="274">
        <v>24799770</v>
      </c>
      <c r="H5" s="275">
        <f aca="true" t="shared" si="0" ref="H5:H18">SUM(C5:G5)</f>
        <v>165847196</v>
      </c>
    </row>
    <row r="6" spans="1:8" s="280" customFormat="1" ht="25.5" customHeight="1">
      <c r="A6" s="270">
        <v>3</v>
      </c>
      <c r="B6" s="297" t="s">
        <v>782</v>
      </c>
      <c r="C6" s="297"/>
      <c r="D6" s="297"/>
      <c r="E6" s="297"/>
      <c r="F6" s="297">
        <v>12100</v>
      </c>
      <c r="G6" s="274"/>
      <c r="H6" s="275">
        <f t="shared" si="0"/>
        <v>12100</v>
      </c>
    </row>
    <row r="7" spans="1:8" ht="27.75" customHeight="1">
      <c r="A7" s="270">
        <v>4</v>
      </c>
      <c r="B7" s="277" t="s">
        <v>744</v>
      </c>
      <c r="C7" s="278"/>
      <c r="D7" s="279"/>
      <c r="E7" s="279"/>
      <c r="F7" s="278">
        <f>F6</f>
        <v>12100</v>
      </c>
      <c r="G7" s="279"/>
      <c r="H7" s="275">
        <f t="shared" si="0"/>
        <v>12100</v>
      </c>
    </row>
    <row r="8" spans="1:8" s="280" customFormat="1" ht="19.5" customHeight="1">
      <c r="A8" s="270">
        <v>5</v>
      </c>
      <c r="B8" s="289" t="s">
        <v>783</v>
      </c>
      <c r="C8" s="287"/>
      <c r="D8" s="290"/>
      <c r="E8" s="290"/>
      <c r="F8" s="287">
        <v>160000</v>
      </c>
      <c r="G8" s="279"/>
      <c r="H8" s="275">
        <f t="shared" si="0"/>
        <v>160000</v>
      </c>
    </row>
    <row r="9" spans="1:8" s="288" customFormat="1" ht="19.5" customHeight="1">
      <c r="A9" s="270">
        <v>6</v>
      </c>
      <c r="B9" s="278" t="s">
        <v>745</v>
      </c>
      <c r="C9" s="279"/>
      <c r="D9" s="279"/>
      <c r="E9" s="279"/>
      <c r="F9" s="284">
        <f>F8</f>
        <v>160000</v>
      </c>
      <c r="G9" s="279"/>
      <c r="H9" s="278">
        <f t="shared" si="0"/>
        <v>160000</v>
      </c>
    </row>
    <row r="10" spans="1:8" s="288" customFormat="1" ht="19.5" customHeight="1">
      <c r="A10" s="270">
        <v>7</v>
      </c>
      <c r="B10" s="285" t="s">
        <v>784</v>
      </c>
      <c r="C10" s="286"/>
      <c r="D10" s="286">
        <v>5752</v>
      </c>
      <c r="E10" s="286"/>
      <c r="F10" s="286"/>
      <c r="G10" s="286"/>
      <c r="H10" s="287">
        <f t="shared" si="0"/>
        <v>5752</v>
      </c>
    </row>
    <row r="11" spans="1:8" s="288" customFormat="1" ht="19.5" customHeight="1">
      <c r="A11" s="270">
        <v>8</v>
      </c>
      <c r="B11" s="289" t="s">
        <v>785</v>
      </c>
      <c r="C11" s="286"/>
      <c r="D11" s="286"/>
      <c r="E11" s="286">
        <v>125984</v>
      </c>
      <c r="F11" s="286"/>
      <c r="G11" s="286"/>
      <c r="H11" s="287">
        <f t="shared" si="0"/>
        <v>125984</v>
      </c>
    </row>
    <row r="12" spans="1:8" s="288" customFormat="1" ht="19.5" customHeight="1">
      <c r="A12" s="270">
        <v>9</v>
      </c>
      <c r="B12" s="289" t="s">
        <v>786</v>
      </c>
      <c r="C12" s="286"/>
      <c r="D12" s="286"/>
      <c r="E12" s="286">
        <v>37000</v>
      </c>
      <c r="F12" s="286"/>
      <c r="G12" s="286"/>
      <c r="H12" s="287">
        <f t="shared" si="0"/>
        <v>37000</v>
      </c>
    </row>
    <row r="13" spans="1:8" s="288" customFormat="1" ht="19.5" customHeight="1">
      <c r="A13" s="270">
        <v>10</v>
      </c>
      <c r="B13" s="289" t="s">
        <v>746</v>
      </c>
      <c r="C13" s="286"/>
      <c r="D13" s="286"/>
      <c r="E13" s="286">
        <v>149528</v>
      </c>
      <c r="F13" s="286"/>
      <c r="G13" s="286"/>
      <c r="H13" s="287">
        <f t="shared" si="0"/>
        <v>149528</v>
      </c>
    </row>
    <row r="14" spans="1:8" s="288" customFormat="1" ht="19.5" customHeight="1">
      <c r="A14" s="270">
        <v>11</v>
      </c>
      <c r="B14" s="285" t="s">
        <v>787</v>
      </c>
      <c r="C14" s="286"/>
      <c r="D14" s="286"/>
      <c r="E14" s="285">
        <v>44874</v>
      </c>
      <c r="F14" s="286"/>
      <c r="G14" s="286"/>
      <c r="H14" s="287">
        <f t="shared" si="0"/>
        <v>44874</v>
      </c>
    </row>
    <row r="15" spans="1:8" s="288" customFormat="1" ht="19.5" customHeight="1">
      <c r="A15" s="270">
        <v>12</v>
      </c>
      <c r="B15" s="278" t="s">
        <v>747</v>
      </c>
      <c r="C15" s="279"/>
      <c r="D15" s="284">
        <f>SUM(D10:D14)</f>
        <v>5752</v>
      </c>
      <c r="E15" s="284">
        <f>SUM(E10:E14)</f>
        <v>357386</v>
      </c>
      <c r="F15" s="279"/>
      <c r="G15" s="279"/>
      <c r="H15" s="278">
        <f t="shared" si="0"/>
        <v>363138</v>
      </c>
    </row>
    <row r="16" spans="1:8" s="288" customFormat="1" ht="19.5" customHeight="1">
      <c r="A16" s="270">
        <v>13</v>
      </c>
      <c r="B16" s="278" t="s">
        <v>748</v>
      </c>
      <c r="C16" s="284"/>
      <c r="D16" s="284">
        <v>0</v>
      </c>
      <c r="E16" s="284"/>
      <c r="F16" s="284"/>
      <c r="G16" s="279"/>
      <c r="H16" s="278">
        <f t="shared" si="0"/>
        <v>0</v>
      </c>
    </row>
    <row r="17" spans="1:8" s="280" customFormat="1" ht="19.5" customHeight="1">
      <c r="A17" s="270">
        <v>14</v>
      </c>
      <c r="B17" s="277" t="s">
        <v>749</v>
      </c>
      <c r="C17" s="278"/>
      <c r="D17" s="278"/>
      <c r="E17" s="278"/>
      <c r="F17" s="278"/>
      <c r="G17" s="279"/>
      <c r="H17" s="278">
        <f t="shared" si="0"/>
        <v>0</v>
      </c>
    </row>
    <row r="18" spans="1:8" s="280" customFormat="1" ht="19.5" customHeight="1">
      <c r="A18" s="270">
        <v>15</v>
      </c>
      <c r="B18" s="277" t="s">
        <v>788</v>
      </c>
      <c r="C18" s="278"/>
      <c r="D18" s="278"/>
      <c r="E18" s="278">
        <v>1245660</v>
      </c>
      <c r="F18" s="278"/>
      <c r="G18" s="279"/>
      <c r="H18" s="278">
        <f t="shared" si="0"/>
        <v>1245660</v>
      </c>
    </row>
    <row r="19" spans="1:8" s="280" customFormat="1" ht="27.75" customHeight="1">
      <c r="A19" s="270">
        <v>16</v>
      </c>
      <c r="B19" s="278" t="s">
        <v>750</v>
      </c>
      <c r="C19" s="278"/>
      <c r="D19" s="278">
        <v>0</v>
      </c>
      <c r="E19" s="278">
        <f>E18</f>
        <v>1245660</v>
      </c>
      <c r="F19" s="278">
        <v>0</v>
      </c>
      <c r="G19" s="278">
        <v>0</v>
      </c>
      <c r="H19" s="278">
        <v>0</v>
      </c>
    </row>
    <row r="20" spans="1:8" s="288" customFormat="1" ht="27.75" customHeight="1">
      <c r="A20" s="270">
        <v>17</v>
      </c>
      <c r="B20" s="275" t="s">
        <v>751</v>
      </c>
      <c r="C20" s="275">
        <f>SUM(C7,C16,C17,C19)</f>
        <v>0</v>
      </c>
      <c r="D20" s="275">
        <f>SUM(D15,D16,D17,D19)</f>
        <v>5752</v>
      </c>
      <c r="E20" s="275">
        <f>SUM(E15,E16,E17,E19)</f>
        <v>1603046</v>
      </c>
      <c r="F20" s="275">
        <f>SUM(F15,F16,F17,F2,F9,F7)</f>
        <v>172100</v>
      </c>
      <c r="G20" s="275">
        <f>SUM(G15,G16,G17,G19)</f>
        <v>0</v>
      </c>
      <c r="H20" s="275">
        <f>SUM(H7,H9,H15,H16,H17,H19)</f>
        <v>535238</v>
      </c>
    </row>
    <row r="21" spans="1:8" s="288" customFormat="1" ht="27.75" customHeight="1">
      <c r="A21" s="270">
        <v>18</v>
      </c>
      <c r="B21" s="278" t="s">
        <v>752</v>
      </c>
      <c r="C21" s="278"/>
      <c r="D21" s="278"/>
      <c r="E21" s="278"/>
      <c r="F21" s="279"/>
      <c r="G21" s="279"/>
      <c r="H21" s="278">
        <f aca="true" t="shared" si="1" ref="H21:H27">SUM(C21:G21)</f>
        <v>0</v>
      </c>
    </row>
    <row r="22" spans="1:8" s="288" customFormat="1" ht="27.75" customHeight="1">
      <c r="A22" s="270">
        <v>19</v>
      </c>
      <c r="B22" s="287" t="s">
        <v>789</v>
      </c>
      <c r="C22" s="287"/>
      <c r="D22" s="287"/>
      <c r="E22" s="287">
        <v>0</v>
      </c>
      <c r="F22" s="290"/>
      <c r="G22" s="290"/>
      <c r="H22" s="287">
        <f t="shared" si="1"/>
        <v>0</v>
      </c>
    </row>
    <row r="23" spans="1:8" s="288" customFormat="1" ht="27.75" customHeight="1">
      <c r="A23" s="270">
        <v>20</v>
      </c>
      <c r="B23" s="278" t="s">
        <v>753</v>
      </c>
      <c r="C23" s="278"/>
      <c r="D23" s="278"/>
      <c r="E23" s="278">
        <f>E22</f>
        <v>0</v>
      </c>
      <c r="F23" s="278"/>
      <c r="G23" s="278"/>
      <c r="H23" s="278">
        <f t="shared" si="1"/>
        <v>0</v>
      </c>
    </row>
    <row r="24" spans="1:8" s="280" customFormat="1" ht="19.5" customHeight="1">
      <c r="A24" s="270">
        <v>21</v>
      </c>
      <c r="B24" s="282" t="s">
        <v>754</v>
      </c>
      <c r="C24" s="282"/>
      <c r="D24" s="282"/>
      <c r="E24" s="282"/>
      <c r="F24" s="282"/>
      <c r="G24" s="279"/>
      <c r="H24" s="282">
        <f t="shared" si="1"/>
        <v>0</v>
      </c>
    </row>
    <row r="25" spans="1:8" s="280" customFormat="1" ht="19.5" customHeight="1">
      <c r="A25" s="270">
        <v>22</v>
      </c>
      <c r="B25" s="281" t="s">
        <v>755</v>
      </c>
      <c r="C25" s="282"/>
      <c r="D25" s="282"/>
      <c r="E25" s="282"/>
      <c r="F25" s="282"/>
      <c r="G25" s="279"/>
      <c r="H25" s="282">
        <f t="shared" si="1"/>
        <v>0</v>
      </c>
    </row>
    <row r="26" spans="1:8" s="280" customFormat="1" ht="19.5" customHeight="1">
      <c r="A26" s="270">
        <v>23</v>
      </c>
      <c r="B26" s="281" t="s">
        <v>756</v>
      </c>
      <c r="C26" s="282"/>
      <c r="D26" s="282"/>
      <c r="E26" s="298">
        <v>1245660</v>
      </c>
      <c r="F26" s="282"/>
      <c r="G26" s="279"/>
      <c r="H26" s="282">
        <f t="shared" si="1"/>
        <v>1245660</v>
      </c>
    </row>
    <row r="27" spans="1:8" s="288" customFormat="1" ht="19.5" customHeight="1">
      <c r="A27" s="270">
        <v>24</v>
      </c>
      <c r="B27" s="291" t="s">
        <v>757</v>
      </c>
      <c r="C27" s="291"/>
      <c r="D27" s="291">
        <f>SUM(D26:D26)</f>
        <v>0</v>
      </c>
      <c r="E27" s="291">
        <f>SUM(E26:E26)</f>
        <v>1245660</v>
      </c>
      <c r="F27" s="291"/>
      <c r="G27" s="291"/>
      <c r="H27" s="291">
        <f t="shared" si="1"/>
        <v>1245660</v>
      </c>
    </row>
    <row r="28" spans="1:8" s="280" customFormat="1" ht="19.5" customHeight="1">
      <c r="A28" s="270">
        <v>25</v>
      </c>
      <c r="B28" s="291" t="s">
        <v>758</v>
      </c>
      <c r="C28" s="291">
        <f>SUM(C27)</f>
        <v>0</v>
      </c>
      <c r="D28" s="291">
        <f>SUM(D21,D23,D24,D25,D27)</f>
        <v>0</v>
      </c>
      <c r="E28" s="291">
        <f>SUM(E21,E23,E24,E25,E27)</f>
        <v>1245660</v>
      </c>
      <c r="F28" s="291">
        <f>SUM(F21,F23,F24,F25,F27)</f>
        <v>0</v>
      </c>
      <c r="G28" s="291">
        <f>SUM(G21,G23,G24,G25,G27)</f>
        <v>0</v>
      </c>
      <c r="H28" s="291">
        <f>SUM(H21,H23,H24,H25,H27)</f>
        <v>1245660</v>
      </c>
    </row>
    <row r="29" spans="1:8" ht="19.5" customHeight="1">
      <c r="A29" s="270">
        <v>26</v>
      </c>
      <c r="B29" s="274" t="s">
        <v>759</v>
      </c>
      <c r="C29" s="274">
        <f aca="true" t="shared" si="2" ref="C29:H29">C5+C20-C28</f>
        <v>1739547</v>
      </c>
      <c r="D29" s="274">
        <f t="shared" si="2"/>
        <v>135057135</v>
      </c>
      <c r="E29" s="274">
        <f t="shared" si="2"/>
        <v>4233882</v>
      </c>
      <c r="F29" s="274">
        <f t="shared" si="2"/>
        <v>552100</v>
      </c>
      <c r="G29" s="274">
        <f t="shared" si="2"/>
        <v>24799770</v>
      </c>
      <c r="H29" s="274">
        <f t="shared" si="2"/>
        <v>165136774</v>
      </c>
    </row>
    <row r="30" spans="1:8" ht="27.75" customHeight="1">
      <c r="A30" s="270">
        <v>27</v>
      </c>
      <c r="B30" s="274" t="s">
        <v>760</v>
      </c>
      <c r="C30" s="274">
        <v>1739547</v>
      </c>
      <c r="D30" s="274">
        <v>31036646</v>
      </c>
      <c r="E30" s="274">
        <v>3772450</v>
      </c>
      <c r="F30" s="279"/>
      <c r="G30" s="274">
        <v>1767321</v>
      </c>
      <c r="H30" s="274">
        <f aca="true" t="shared" si="3" ref="H30:H37">SUM(C30:G30)</f>
        <v>38315964</v>
      </c>
    </row>
    <row r="31" spans="1:8" ht="27.75" customHeight="1">
      <c r="A31" s="270">
        <v>28</v>
      </c>
      <c r="B31" s="282" t="s">
        <v>761</v>
      </c>
      <c r="C31" s="282"/>
      <c r="D31" s="282">
        <v>2610047</v>
      </c>
      <c r="E31" s="282">
        <v>461432</v>
      </c>
      <c r="F31" s="279"/>
      <c r="G31" s="282">
        <v>620514</v>
      </c>
      <c r="H31" s="282">
        <f t="shared" si="3"/>
        <v>3691993</v>
      </c>
    </row>
    <row r="32" spans="1:8" ht="27.75" customHeight="1">
      <c r="A32" s="270">
        <v>29</v>
      </c>
      <c r="B32" s="282" t="s">
        <v>762</v>
      </c>
      <c r="C32" s="282"/>
      <c r="D32" s="282"/>
      <c r="E32" s="282"/>
      <c r="F32" s="279"/>
      <c r="G32" s="282"/>
      <c r="H32" s="282">
        <f t="shared" si="3"/>
        <v>0</v>
      </c>
    </row>
    <row r="33" spans="1:8" s="276" customFormat="1" ht="19.5" customHeight="1">
      <c r="A33" s="270">
        <v>30</v>
      </c>
      <c r="B33" s="282" t="s">
        <v>763</v>
      </c>
      <c r="C33" s="282"/>
      <c r="D33" s="282"/>
      <c r="E33" s="282"/>
      <c r="F33" s="282"/>
      <c r="G33" s="282"/>
      <c r="H33" s="282">
        <f t="shared" si="3"/>
        <v>0</v>
      </c>
    </row>
    <row r="34" spans="1:8" s="276" customFormat="1" ht="19.5" customHeight="1">
      <c r="A34" s="270">
        <v>31</v>
      </c>
      <c r="B34" s="282" t="s">
        <v>764</v>
      </c>
      <c r="C34" s="282"/>
      <c r="D34" s="282"/>
      <c r="E34" s="282"/>
      <c r="F34" s="282"/>
      <c r="G34" s="282"/>
      <c r="H34" s="282">
        <f t="shared" si="3"/>
        <v>0</v>
      </c>
    </row>
    <row r="35" spans="1:8" s="276" customFormat="1" ht="19.5" customHeight="1">
      <c r="A35" s="270">
        <v>32</v>
      </c>
      <c r="B35" s="274" t="s">
        <v>765</v>
      </c>
      <c r="C35" s="274">
        <f>C30+C31-C32</f>
        <v>1739547</v>
      </c>
      <c r="D35" s="274">
        <f>D30+D31-D32</f>
        <v>33646693</v>
      </c>
      <c r="E35" s="274">
        <f>E30+E31-E32</f>
        <v>4233882</v>
      </c>
      <c r="F35" s="274">
        <f>F30+F31-F32</f>
        <v>0</v>
      </c>
      <c r="G35" s="274">
        <f>G30+G31-G32</f>
        <v>2387835</v>
      </c>
      <c r="H35" s="274">
        <f t="shared" si="3"/>
        <v>42007957</v>
      </c>
    </row>
    <row r="36" spans="1:8" s="276" customFormat="1" ht="19.5" customHeight="1">
      <c r="A36" s="270">
        <v>33</v>
      </c>
      <c r="B36" s="274" t="s">
        <v>766</v>
      </c>
      <c r="C36" s="274">
        <f>C29-C35</f>
        <v>0</v>
      </c>
      <c r="D36" s="274">
        <f>D29-D35</f>
        <v>101410442</v>
      </c>
      <c r="E36" s="274">
        <f>E29-E35</f>
        <v>0</v>
      </c>
      <c r="F36" s="274">
        <f>F29-F35</f>
        <v>552100</v>
      </c>
      <c r="G36" s="274">
        <f>G29-G35</f>
        <v>22411935</v>
      </c>
      <c r="H36" s="274">
        <f t="shared" si="3"/>
        <v>124374477</v>
      </c>
    </row>
    <row r="37" spans="1:8" ht="19.5" customHeight="1">
      <c r="A37" s="270">
        <v>34</v>
      </c>
      <c r="B37" s="282" t="s">
        <v>767</v>
      </c>
      <c r="C37" s="282">
        <v>1739547</v>
      </c>
      <c r="D37" s="282">
        <v>5218</v>
      </c>
      <c r="E37" s="282">
        <v>4233882</v>
      </c>
      <c r="F37" s="282"/>
      <c r="G37" s="282"/>
      <c r="H37" s="282">
        <f t="shared" si="3"/>
        <v>5978647</v>
      </c>
    </row>
    <row r="38" spans="1:8" ht="19.5" customHeight="1">
      <c r="A38" s="270">
        <v>35</v>
      </c>
      <c r="B38" s="282" t="s">
        <v>762</v>
      </c>
      <c r="C38" s="282"/>
      <c r="D38" s="282"/>
      <c r="E38" s="282">
        <v>205660</v>
      </c>
      <c r="F38" s="279"/>
      <c r="G38" s="282"/>
      <c r="H38" s="282">
        <f aca="true" t="shared" si="4" ref="H38:H43">SUM(C38:G38)</f>
        <v>205660</v>
      </c>
    </row>
    <row r="39" spans="1:8" ht="19.5" customHeight="1">
      <c r="A39" s="270">
        <v>36</v>
      </c>
      <c r="B39" s="282" t="s">
        <v>763</v>
      </c>
      <c r="C39" s="282"/>
      <c r="D39" s="282"/>
      <c r="E39" s="282"/>
      <c r="F39" s="282"/>
      <c r="G39" s="282"/>
      <c r="H39" s="282">
        <f t="shared" si="4"/>
        <v>0</v>
      </c>
    </row>
    <row r="40" spans="1:8" ht="19.5" customHeight="1">
      <c r="A40" s="270">
        <v>37</v>
      </c>
      <c r="B40" s="282" t="s">
        <v>764</v>
      </c>
      <c r="C40" s="282"/>
      <c r="D40" s="282"/>
      <c r="E40" s="282"/>
      <c r="F40" s="282"/>
      <c r="G40" s="282"/>
      <c r="H40" s="282">
        <f t="shared" si="4"/>
        <v>0</v>
      </c>
    </row>
    <row r="41" spans="1:8" s="276" customFormat="1" ht="19.5" customHeight="1">
      <c r="A41" s="270">
        <v>38</v>
      </c>
      <c r="B41" s="274" t="s">
        <v>765</v>
      </c>
      <c r="C41" s="274">
        <f>C36+C37-C38</f>
        <v>1739547</v>
      </c>
      <c r="D41" s="274">
        <f>D36+D37-D38</f>
        <v>101415660</v>
      </c>
      <c r="E41" s="274">
        <f>E36+E37-E38</f>
        <v>4028222</v>
      </c>
      <c r="F41" s="274">
        <f>F36+F37-F38</f>
        <v>552100</v>
      </c>
      <c r="G41" s="274">
        <f>G36+G37-G38</f>
        <v>22411935</v>
      </c>
      <c r="H41" s="274">
        <f t="shared" si="4"/>
        <v>130147464</v>
      </c>
    </row>
    <row r="42" spans="1:8" s="276" customFormat="1" ht="19.5" customHeight="1">
      <c r="A42" s="270">
        <v>39</v>
      </c>
      <c r="B42" s="274" t="s">
        <v>766</v>
      </c>
      <c r="C42" s="274">
        <f>C35-C41</f>
        <v>0</v>
      </c>
      <c r="D42" s="274">
        <f>D35-D41</f>
        <v>-67768967</v>
      </c>
      <c r="E42" s="274">
        <f>E35-E41</f>
        <v>205660</v>
      </c>
      <c r="F42" s="274">
        <f>F35-F41</f>
        <v>-552100</v>
      </c>
      <c r="G42" s="274">
        <f>G35-G41</f>
        <v>-20024100</v>
      </c>
      <c r="H42" s="274">
        <f t="shared" si="4"/>
        <v>-88139507</v>
      </c>
    </row>
    <row r="43" spans="1:8" ht="19.5" customHeight="1">
      <c r="A43" s="270">
        <v>40</v>
      </c>
      <c r="B43" s="282" t="s">
        <v>767</v>
      </c>
      <c r="C43" s="282">
        <v>1739547</v>
      </c>
      <c r="D43" s="282">
        <v>5218</v>
      </c>
      <c r="E43" s="282">
        <v>2630836</v>
      </c>
      <c r="F43" s="282"/>
      <c r="G43" s="282"/>
      <c r="H43" s="282">
        <f t="shared" si="4"/>
        <v>4375601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1" t="s">
        <v>768</v>
      </c>
      <c r="B1" s="311"/>
      <c r="C1" s="311"/>
      <c r="D1" s="311"/>
      <c r="E1" s="311"/>
    </row>
    <row r="2" spans="1:5" s="2" customFormat="1" ht="15.75">
      <c r="A2" s="311" t="s">
        <v>772</v>
      </c>
      <c r="B2" s="311"/>
      <c r="C2" s="311"/>
      <c r="D2" s="311"/>
      <c r="E2" s="311"/>
    </row>
    <row r="3" s="2" customFormat="1" ht="15.75"/>
    <row r="4" spans="1:5" s="11" customFormat="1" ht="15.75">
      <c r="A4" s="292"/>
      <c r="B4" s="292" t="s">
        <v>0</v>
      </c>
      <c r="C4" s="292" t="s">
        <v>1</v>
      </c>
      <c r="D4" s="292" t="s">
        <v>2</v>
      </c>
      <c r="E4" s="292" t="s">
        <v>3</v>
      </c>
    </row>
    <row r="5" spans="1:5" s="11" customFormat="1" ht="15.75">
      <c r="A5" s="292">
        <v>1</v>
      </c>
      <c r="B5" s="88" t="s">
        <v>9</v>
      </c>
      <c r="C5" s="293">
        <v>42369</v>
      </c>
      <c r="D5" s="293" t="s">
        <v>774</v>
      </c>
      <c r="E5" s="293">
        <v>42735</v>
      </c>
    </row>
    <row r="6" spans="1:5" s="11" customFormat="1" ht="15.75">
      <c r="A6" s="292">
        <v>2</v>
      </c>
      <c r="B6" s="294" t="s">
        <v>769</v>
      </c>
      <c r="C6" s="156"/>
      <c r="D6" s="156"/>
      <c r="E6" s="156"/>
    </row>
    <row r="7" spans="1:5" s="11" customFormat="1" ht="15.75">
      <c r="A7" s="292">
        <v>3</v>
      </c>
      <c r="B7" s="295" t="s">
        <v>770</v>
      </c>
      <c r="C7" s="156">
        <v>100000</v>
      </c>
      <c r="D7" s="156"/>
      <c r="E7" s="156"/>
    </row>
    <row r="8" spans="1:5" s="11" customFormat="1" ht="15.75">
      <c r="A8" s="292">
        <v>4</v>
      </c>
      <c r="B8" s="295" t="s">
        <v>773</v>
      </c>
      <c r="C8" s="156"/>
      <c r="D8" s="156"/>
      <c r="E8" s="156">
        <v>100000</v>
      </c>
    </row>
    <row r="9" spans="1:5" s="11" customFormat="1" ht="15.75">
      <c r="A9" s="292">
        <v>5</v>
      </c>
      <c r="B9" s="294" t="s">
        <v>771</v>
      </c>
      <c r="C9" s="296">
        <f>SUM(C6:C8)</f>
        <v>100000</v>
      </c>
      <c r="D9" s="296">
        <f>SUM(D6:D8)</f>
        <v>0</v>
      </c>
      <c r="E9" s="296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I2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2.8515625" style="56" customWidth="1"/>
    <col min="4" max="4" width="16.140625" style="56" customWidth="1"/>
    <col min="5" max="139" width="9.140625" style="55" customWidth="1"/>
    <col min="140" max="16384" width="9.140625" style="56" customWidth="1"/>
  </cols>
  <sheetData>
    <row r="1" spans="1:139" s="52" customFormat="1" ht="33" customHeight="1">
      <c r="A1" s="361" t="s">
        <v>512</v>
      </c>
      <c r="B1" s="361"/>
      <c r="C1" s="361"/>
      <c r="D1" s="36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</row>
    <row r="2" spans="2:139" s="53" customFormat="1" ht="21.75" customHeight="1">
      <c r="B2" s="54"/>
      <c r="C2" s="54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</row>
    <row r="3" spans="1:139" s="58" customFormat="1" ht="30" customHeight="1">
      <c r="A3" s="74" t="s">
        <v>53</v>
      </c>
      <c r="B3" s="57" t="s">
        <v>54</v>
      </c>
      <c r="C3" s="57" t="s">
        <v>542</v>
      </c>
      <c r="D3" s="57" t="s">
        <v>540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</row>
    <row r="4" spans="1:139" s="58" customFormat="1" ht="31.5">
      <c r="A4" s="75" t="s">
        <v>55</v>
      </c>
      <c r="B4" s="59">
        <f>SUM(B5:B6)</f>
        <v>0</v>
      </c>
      <c r="C4" s="59"/>
      <c r="D4" s="59">
        <f>SUM(D5:D6)</f>
        <v>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</row>
    <row r="5" spans="1:139" s="58" customFormat="1" ht="18">
      <c r="A5" s="76" t="s">
        <v>56</v>
      </c>
      <c r="B5" s="59">
        <v>0</v>
      </c>
      <c r="C5" s="59"/>
      <c r="D5" s="59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</row>
    <row r="6" spans="1:139" s="58" customFormat="1" ht="18">
      <c r="A6" s="76" t="s">
        <v>57</v>
      </c>
      <c r="B6" s="59">
        <v>0</v>
      </c>
      <c r="C6" s="59"/>
      <c r="D6" s="59">
        <v>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:4" ht="31.5">
      <c r="A7" s="75" t="s">
        <v>58</v>
      </c>
      <c r="B7" s="59">
        <v>0</v>
      </c>
      <c r="C7" s="59"/>
      <c r="D7" s="59">
        <v>0</v>
      </c>
    </row>
    <row r="8" spans="1:4" ht="31.5">
      <c r="A8" s="77" t="s">
        <v>59</v>
      </c>
      <c r="B8" s="60">
        <f>SUM(B9:B10)</f>
        <v>0</v>
      </c>
      <c r="C8" s="60"/>
      <c r="D8" s="60">
        <f>SUM(D9:D10)</f>
        <v>0</v>
      </c>
    </row>
    <row r="9" spans="1:139" s="58" customFormat="1" ht="30">
      <c r="A9" s="78" t="s">
        <v>60</v>
      </c>
      <c r="B9" s="61">
        <v>0</v>
      </c>
      <c r="C9" s="61"/>
      <c r="D9" s="61">
        <v>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</row>
    <row r="10" spans="1:139" s="58" customFormat="1" ht="30">
      <c r="A10" s="78" t="s">
        <v>61</v>
      </c>
      <c r="B10" s="61">
        <v>0</v>
      </c>
      <c r="C10" s="61"/>
      <c r="D10" s="61"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</row>
    <row r="11" spans="1:139" s="58" customFormat="1" ht="31.5">
      <c r="A11" s="77" t="s">
        <v>62</v>
      </c>
      <c r="B11" s="60">
        <v>0</v>
      </c>
      <c r="C11" s="60"/>
      <c r="D11" s="60"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</row>
    <row r="12" spans="1:139" s="58" customFormat="1" ht="31.5">
      <c r="A12" s="77" t="s">
        <v>63</v>
      </c>
      <c r="B12" s="60">
        <f>SUM(B13,B16,B19,B25,B22)</f>
        <v>138877</v>
      </c>
      <c r="C12" s="60">
        <f>SUM(C13,C16,C19,C25,C22)</f>
        <v>317000</v>
      </c>
      <c r="D12" s="60">
        <f>SUM(D13,D16,D19,D25,D22)</f>
        <v>317000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</row>
    <row r="13" spans="1:4" ht="18">
      <c r="A13" s="78" t="s">
        <v>64</v>
      </c>
      <c r="B13" s="61">
        <v>0</v>
      </c>
      <c r="C13" s="61"/>
      <c r="D13" s="61">
        <v>0</v>
      </c>
    </row>
    <row r="14" spans="1:139" s="58" customFormat="1" ht="18">
      <c r="A14" s="79" t="s">
        <v>65</v>
      </c>
      <c r="B14" s="62">
        <v>0</v>
      </c>
      <c r="C14" s="62"/>
      <c r="D14" s="62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</row>
    <row r="15" spans="1:139" s="58" customFormat="1" ht="25.5">
      <c r="A15" s="79" t="s">
        <v>66</v>
      </c>
      <c r="B15" s="62">
        <v>0</v>
      </c>
      <c r="C15" s="62"/>
      <c r="D15" s="62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</row>
    <row r="16" spans="1:139" s="58" customFormat="1" ht="30">
      <c r="A16" s="78" t="s">
        <v>67</v>
      </c>
      <c r="B16" s="61">
        <f>SUM(B17:B18)</f>
        <v>0</v>
      </c>
      <c r="C16" s="61"/>
      <c r="D16" s="61">
        <f>SUM(D17:D18)</f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</row>
    <row r="17" spans="1:139" s="58" customFormat="1" ht="18">
      <c r="A17" s="79" t="s">
        <v>65</v>
      </c>
      <c r="B17" s="62">
        <v>0</v>
      </c>
      <c r="C17" s="62"/>
      <c r="D17" s="62"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</row>
    <row r="18" spans="1:139" s="58" customFormat="1" ht="25.5">
      <c r="A18" s="79" t="s">
        <v>66</v>
      </c>
      <c r="B18" s="62">
        <v>0</v>
      </c>
      <c r="C18" s="62"/>
      <c r="D18" s="62"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</row>
    <row r="19" spans="1:139" s="58" customFormat="1" ht="18">
      <c r="A19" s="78" t="s">
        <v>98</v>
      </c>
      <c r="B19" s="61">
        <f>SUM(B20:B21)</f>
        <v>0</v>
      </c>
      <c r="C19" s="61"/>
      <c r="D19" s="61">
        <f>SUM(D20:D21)</f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</row>
    <row r="20" spans="1:4" ht="18">
      <c r="A20" s="79" t="s">
        <v>65</v>
      </c>
      <c r="B20" s="62">
        <v>0</v>
      </c>
      <c r="C20" s="62"/>
      <c r="D20" s="62">
        <v>0</v>
      </c>
    </row>
    <row r="21" spans="1:139" s="58" customFormat="1" ht="25.5">
      <c r="A21" s="79" t="s">
        <v>66</v>
      </c>
      <c r="B21" s="62">
        <v>0</v>
      </c>
      <c r="C21" s="62"/>
      <c r="D21" s="62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</row>
    <row r="22" spans="1:139" s="58" customFormat="1" ht="18">
      <c r="A22" s="78" t="s">
        <v>68</v>
      </c>
      <c r="B22" s="61">
        <f>SUM(B23:B24)</f>
        <v>0</v>
      </c>
      <c r="C22" s="61"/>
      <c r="D22" s="61">
        <f>SUM(D23:D24)</f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</row>
    <row r="23" spans="1:4" ht="18">
      <c r="A23" s="79" t="s">
        <v>65</v>
      </c>
      <c r="B23" s="62">
        <v>0</v>
      </c>
      <c r="C23" s="62"/>
      <c r="D23" s="62">
        <v>0</v>
      </c>
    </row>
    <row r="24" spans="1:4" ht="25.5">
      <c r="A24" s="79" t="s">
        <v>66</v>
      </c>
      <c r="B24" s="62">
        <v>0</v>
      </c>
      <c r="C24" s="62"/>
      <c r="D24" s="62">
        <v>0</v>
      </c>
    </row>
    <row r="25" spans="1:4" ht="18">
      <c r="A25" s="78" t="s">
        <v>69</v>
      </c>
      <c r="B25" s="61">
        <f>SUM(B26:B27)</f>
        <v>138877</v>
      </c>
      <c r="C25" s="61">
        <f>SUM(C26:C27)</f>
        <v>317000</v>
      </c>
      <c r="D25" s="61">
        <f>SUM(D26:D27)</f>
        <v>317000</v>
      </c>
    </row>
    <row r="26" spans="1:4" ht="18">
      <c r="A26" s="79" t="s">
        <v>65</v>
      </c>
      <c r="B26" s="62">
        <v>138877</v>
      </c>
      <c r="C26" s="62">
        <v>317000</v>
      </c>
      <c r="D26" s="62">
        <v>317000</v>
      </c>
    </row>
    <row r="27" spans="1:4" ht="25.5">
      <c r="A27" s="79" t="s">
        <v>66</v>
      </c>
      <c r="B27" s="62">
        <v>0</v>
      </c>
      <c r="C27" s="62"/>
      <c r="D27" s="62">
        <v>0</v>
      </c>
    </row>
    <row r="28" spans="1:4" ht="31.5">
      <c r="A28" s="77" t="s">
        <v>70</v>
      </c>
      <c r="B28" s="60">
        <v>0</v>
      </c>
      <c r="C28" s="60"/>
      <c r="D28" s="60">
        <v>0</v>
      </c>
    </row>
    <row r="29" spans="1:4" ht="18">
      <c r="A29" s="80" t="s">
        <v>71</v>
      </c>
      <c r="B29" s="60">
        <f>SUM(B8,B11,B12,B28,B4,B7)</f>
        <v>138877</v>
      </c>
      <c r="C29" s="60">
        <f>SUM(C8,C11,C12,C28,C4,C7)</f>
        <v>317000</v>
      </c>
      <c r="D29" s="60">
        <f>SUM(D8,D11,D12,D28,D4,D7)</f>
        <v>317000</v>
      </c>
    </row>
  </sheetData>
  <sheetProtection/>
  <mergeCells count="1">
    <mergeCell ref="A1:D1"/>
  </mergeCells>
  <printOptions horizontalCentered="1"/>
  <pageMargins left="0.5905511811023623" right="0.35433070866141736" top="0.7480314960629921" bottom="0.5118110236220472" header="0.5118110236220472" footer="0.5118110236220472"/>
  <pageSetup fitToHeight="1" fitToWidth="1" horizontalDpi="600" verticalDpi="600" orientation="portrait" paperSize="9" scale="90" r:id="rId1"/>
  <headerFooter alignWithMargins="0">
    <oddHeader>&amp;R&amp;"Arial,Normál"&amp;10 5. kimutatás
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0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4.7109375" style="114" customWidth="1"/>
    <col min="2" max="2" width="5.7109375" style="16" customWidth="1"/>
    <col min="3" max="3" width="11.421875" style="41" customWidth="1"/>
    <col min="4" max="4" width="12.00390625" style="41" customWidth="1"/>
    <col min="5" max="5" width="11.57421875" style="41" customWidth="1"/>
    <col min="6" max="6" width="12.57421875" style="16" customWidth="1"/>
    <col min="7" max="16384" width="9.140625" style="16" customWidth="1"/>
  </cols>
  <sheetData>
    <row r="1" spans="1:5" ht="15.75">
      <c r="A1" s="325" t="s">
        <v>501</v>
      </c>
      <c r="B1" s="325"/>
      <c r="C1" s="325"/>
      <c r="D1" s="325"/>
      <c r="E1" s="325"/>
    </row>
    <row r="2" spans="1:5" ht="15.75">
      <c r="A2" s="326" t="s">
        <v>510</v>
      </c>
      <c r="B2" s="326"/>
      <c r="C2" s="326"/>
      <c r="D2" s="326"/>
      <c r="E2" s="326"/>
    </row>
    <row r="3" spans="1:5" ht="15.75">
      <c r="A3" s="112"/>
      <c r="B3" s="45"/>
      <c r="C3" s="45"/>
      <c r="D3" s="45"/>
      <c r="E3" s="45"/>
    </row>
    <row r="4" spans="1:6" s="10" customFormat="1" ht="31.5">
      <c r="A4" s="102" t="s">
        <v>9</v>
      </c>
      <c r="B4" s="17" t="s">
        <v>125</v>
      </c>
      <c r="C4" s="40" t="s">
        <v>4</v>
      </c>
      <c r="D4" s="40" t="s">
        <v>542</v>
      </c>
      <c r="E4" s="40" t="s">
        <v>540</v>
      </c>
      <c r="F4" s="153" t="s">
        <v>546</v>
      </c>
    </row>
    <row r="5" spans="1:6" s="10" customFormat="1" ht="16.5">
      <c r="A5" s="68" t="s">
        <v>79</v>
      </c>
      <c r="B5" s="105"/>
      <c r="C5" s="82"/>
      <c r="D5" s="82"/>
      <c r="E5" s="82"/>
      <c r="F5" s="151"/>
    </row>
    <row r="6" spans="1:6" s="10" customFormat="1" ht="31.5">
      <c r="A6" s="67" t="s">
        <v>252</v>
      </c>
      <c r="B6" s="17"/>
      <c r="C6" s="82"/>
      <c r="D6" s="82"/>
      <c r="E6" s="82"/>
      <c r="F6" s="151"/>
    </row>
    <row r="7" spans="1:6" s="10" customFormat="1" ht="15.75" hidden="1">
      <c r="A7" s="87" t="s">
        <v>134</v>
      </c>
      <c r="B7" s="17">
        <v>2</v>
      </c>
      <c r="C7" s="82"/>
      <c r="D7" s="82"/>
      <c r="E7" s="82"/>
      <c r="F7" s="152" t="e">
        <f>E7/D7*100</f>
        <v>#DIV/0!</v>
      </c>
    </row>
    <row r="8" spans="1:7" s="10" customFormat="1" ht="15.75">
      <c r="A8" s="87" t="s">
        <v>135</v>
      </c>
      <c r="B8" s="17">
        <v>2</v>
      </c>
      <c r="C8" s="82">
        <v>446000</v>
      </c>
      <c r="D8" s="82">
        <v>446000</v>
      </c>
      <c r="E8" s="82">
        <v>446000</v>
      </c>
      <c r="F8" s="152">
        <f aca="true" t="shared" si="0" ref="F8:F71">E8/D8*100</f>
        <v>100</v>
      </c>
      <c r="G8" s="12"/>
    </row>
    <row r="9" spans="1:7" s="10" customFormat="1" ht="15.75">
      <c r="A9" s="87" t="s">
        <v>136</v>
      </c>
      <c r="B9" s="17">
        <v>2</v>
      </c>
      <c r="C9" s="82">
        <v>288000</v>
      </c>
      <c r="D9" s="82">
        <v>288000</v>
      </c>
      <c r="E9" s="82">
        <v>288000</v>
      </c>
      <c r="F9" s="152">
        <f t="shared" si="0"/>
        <v>100</v>
      </c>
      <c r="G9" s="12"/>
    </row>
    <row r="10" spans="1:7" s="10" customFormat="1" ht="15.75">
      <c r="A10" s="87" t="s">
        <v>137</v>
      </c>
      <c r="B10" s="17">
        <v>2</v>
      </c>
      <c r="C10" s="82">
        <v>100000</v>
      </c>
      <c r="D10" s="82">
        <v>100000</v>
      </c>
      <c r="E10" s="82">
        <v>100000</v>
      </c>
      <c r="F10" s="152">
        <f t="shared" si="0"/>
        <v>100</v>
      </c>
      <c r="G10" s="12"/>
    </row>
    <row r="11" spans="1:7" s="10" customFormat="1" ht="15.75">
      <c r="A11" s="87" t="s">
        <v>138</v>
      </c>
      <c r="B11" s="17">
        <v>2</v>
      </c>
      <c r="C11" s="82">
        <v>95340</v>
      </c>
      <c r="D11" s="82">
        <v>95340</v>
      </c>
      <c r="E11" s="82">
        <v>95340</v>
      </c>
      <c r="F11" s="152">
        <f t="shared" si="0"/>
        <v>100</v>
      </c>
      <c r="G11" s="12"/>
    </row>
    <row r="12" spans="1:7" s="10" customFormat="1" ht="15.75">
      <c r="A12" s="87" t="s">
        <v>254</v>
      </c>
      <c r="B12" s="17">
        <v>2</v>
      </c>
      <c r="C12" s="82">
        <v>5000000</v>
      </c>
      <c r="D12" s="82">
        <v>5000000</v>
      </c>
      <c r="E12" s="82">
        <v>5000000</v>
      </c>
      <c r="F12" s="152">
        <f t="shared" si="0"/>
        <v>100</v>
      </c>
      <c r="G12" s="12"/>
    </row>
    <row r="13" spans="1:7" s="10" customFormat="1" ht="31.5" hidden="1">
      <c r="A13" s="87" t="s">
        <v>255</v>
      </c>
      <c r="B13" s="17">
        <v>2</v>
      </c>
      <c r="C13" s="82"/>
      <c r="D13" s="82"/>
      <c r="E13" s="82"/>
      <c r="F13" s="152" t="e">
        <f t="shared" si="0"/>
        <v>#DIV/0!</v>
      </c>
      <c r="G13" s="12"/>
    </row>
    <row r="14" spans="1:7" s="10" customFormat="1" ht="15.75">
      <c r="A14" s="113" t="s">
        <v>459</v>
      </c>
      <c r="B14" s="17">
        <v>2</v>
      </c>
      <c r="C14" s="82">
        <v>-635304</v>
      </c>
      <c r="D14" s="82">
        <v>-635304</v>
      </c>
      <c r="E14" s="82">
        <v>-635304</v>
      </c>
      <c r="F14" s="152">
        <f t="shared" si="0"/>
        <v>100</v>
      </c>
      <c r="G14" s="12"/>
    </row>
    <row r="15" spans="1:7" s="10" customFormat="1" ht="15.75" hidden="1">
      <c r="A15" s="87" t="s">
        <v>274</v>
      </c>
      <c r="B15" s="17">
        <v>2</v>
      </c>
      <c r="C15" s="82"/>
      <c r="D15" s="82"/>
      <c r="E15" s="82"/>
      <c r="F15" s="152" t="e">
        <f t="shared" si="0"/>
        <v>#DIV/0!</v>
      </c>
      <c r="G15" s="12"/>
    </row>
    <row r="16" spans="1:7" s="10" customFormat="1" ht="31.5">
      <c r="A16" s="110" t="s">
        <v>253</v>
      </c>
      <c r="B16" s="17"/>
      <c r="C16" s="82">
        <f>SUM(C7:C15)</f>
        <v>5294036</v>
      </c>
      <c r="D16" s="82">
        <f>SUM(D7:D15)</f>
        <v>5294036</v>
      </c>
      <c r="E16" s="132">
        <f>SUM(E7:E15)</f>
        <v>5294036</v>
      </c>
      <c r="F16" s="152">
        <f t="shared" si="0"/>
        <v>100</v>
      </c>
      <c r="G16" s="12"/>
    </row>
    <row r="17" spans="1:7" s="10" customFormat="1" ht="15.75" hidden="1">
      <c r="A17" s="87" t="s">
        <v>257</v>
      </c>
      <c r="B17" s="17">
        <v>2</v>
      </c>
      <c r="C17" s="82"/>
      <c r="D17" s="82"/>
      <c r="E17" s="82"/>
      <c r="F17" s="152" t="e">
        <f t="shared" si="0"/>
        <v>#DIV/0!</v>
      </c>
      <c r="G17" s="12"/>
    </row>
    <row r="18" spans="1:7" s="10" customFormat="1" ht="15.75" hidden="1">
      <c r="A18" s="87" t="s">
        <v>258</v>
      </c>
      <c r="B18" s="17">
        <v>2</v>
      </c>
      <c r="C18" s="82"/>
      <c r="D18" s="82"/>
      <c r="E18" s="82"/>
      <c r="F18" s="152" t="e">
        <f t="shared" si="0"/>
        <v>#DIV/0!</v>
      </c>
      <c r="G18" s="12"/>
    </row>
    <row r="19" spans="1:7" s="10" customFormat="1" ht="31.5" hidden="1">
      <c r="A19" s="110" t="s">
        <v>256</v>
      </c>
      <c r="B19" s="17"/>
      <c r="C19" s="82">
        <f>SUM(C17:C18)</f>
        <v>0</v>
      </c>
      <c r="D19" s="82">
        <f>SUM(D17:D18)</f>
        <v>0</v>
      </c>
      <c r="E19" s="82">
        <f>SUM(E17:E18)</f>
        <v>0</v>
      </c>
      <c r="F19" s="152" t="e">
        <f t="shared" si="0"/>
        <v>#DIV/0!</v>
      </c>
      <c r="G19" s="12"/>
    </row>
    <row r="20" spans="1:7" s="10" customFormat="1" ht="15.75" hidden="1">
      <c r="A20" s="87" t="s">
        <v>259</v>
      </c>
      <c r="B20" s="17">
        <v>2</v>
      </c>
      <c r="C20" s="82"/>
      <c r="D20" s="82"/>
      <c r="E20" s="82"/>
      <c r="F20" s="152" t="e">
        <f t="shared" si="0"/>
        <v>#DIV/0!</v>
      </c>
      <c r="G20" s="12"/>
    </row>
    <row r="21" spans="1:7" s="10" customFormat="1" ht="15.75" hidden="1">
      <c r="A21" s="87" t="s">
        <v>260</v>
      </c>
      <c r="B21" s="17">
        <v>2</v>
      </c>
      <c r="C21" s="132"/>
      <c r="D21" s="132"/>
      <c r="E21" s="132"/>
      <c r="F21" s="152" t="e">
        <f t="shared" si="0"/>
        <v>#DIV/0!</v>
      </c>
      <c r="G21" s="12"/>
    </row>
    <row r="22" spans="1:7" s="10" customFormat="1" ht="15.75" hidden="1">
      <c r="A22" s="113" t="s">
        <v>459</v>
      </c>
      <c r="B22" s="17">
        <v>2</v>
      </c>
      <c r="C22" s="82"/>
      <c r="D22" s="82"/>
      <c r="E22" s="82"/>
      <c r="F22" s="152" t="e">
        <f t="shared" si="0"/>
        <v>#DIV/0!</v>
      </c>
      <c r="G22" s="12"/>
    </row>
    <row r="23" spans="1:7" s="10" customFormat="1" ht="15.75">
      <c r="A23" s="87" t="s">
        <v>263</v>
      </c>
      <c r="B23" s="17">
        <v>2</v>
      </c>
      <c r="C23" s="82">
        <v>332160</v>
      </c>
      <c r="D23" s="82">
        <v>332160</v>
      </c>
      <c r="E23" s="82">
        <v>332160</v>
      </c>
      <c r="F23" s="152">
        <f t="shared" si="0"/>
        <v>100</v>
      </c>
      <c r="G23" s="12"/>
    </row>
    <row r="24" spans="1:7" s="10" customFormat="1" ht="15.75" hidden="1">
      <c r="A24" s="87" t="s">
        <v>264</v>
      </c>
      <c r="B24" s="17">
        <v>2</v>
      </c>
      <c r="C24" s="82"/>
      <c r="D24" s="82"/>
      <c r="E24" s="82"/>
      <c r="F24" s="152" t="e">
        <f t="shared" si="0"/>
        <v>#DIV/0!</v>
      </c>
      <c r="G24" s="12"/>
    </row>
    <row r="25" spans="1:7" s="10" customFormat="1" ht="31.5">
      <c r="A25" s="87" t="s">
        <v>460</v>
      </c>
      <c r="B25" s="17">
        <v>2</v>
      </c>
      <c r="C25" s="82">
        <v>445190</v>
      </c>
      <c r="D25" s="82">
        <v>445190</v>
      </c>
      <c r="E25" s="82">
        <v>445190</v>
      </c>
      <c r="F25" s="152">
        <f t="shared" si="0"/>
        <v>100</v>
      </c>
      <c r="G25" s="12"/>
    </row>
    <row r="26" spans="1:7" s="10" customFormat="1" ht="15.75" hidden="1">
      <c r="A26" s="87" t="s">
        <v>261</v>
      </c>
      <c r="B26" s="17">
        <v>2</v>
      </c>
      <c r="C26" s="82"/>
      <c r="D26" s="82"/>
      <c r="E26" s="82"/>
      <c r="F26" s="152" t="e">
        <f t="shared" si="0"/>
        <v>#DIV/0!</v>
      </c>
      <c r="G26" s="12"/>
    </row>
    <row r="27" spans="1:7" s="10" customFormat="1" ht="15.75" hidden="1">
      <c r="A27" s="87" t="s">
        <v>492</v>
      </c>
      <c r="B27" s="17">
        <v>2</v>
      </c>
      <c r="C27" s="82"/>
      <c r="D27" s="82"/>
      <c r="E27" s="82"/>
      <c r="F27" s="152" t="e">
        <f t="shared" si="0"/>
        <v>#DIV/0!</v>
      </c>
      <c r="G27" s="12"/>
    </row>
    <row r="28" spans="1:7" s="10" customFormat="1" ht="47.25">
      <c r="A28" s="110" t="s">
        <v>262</v>
      </c>
      <c r="B28" s="17"/>
      <c r="C28" s="82">
        <f>SUM(C20:C27)</f>
        <v>777350</v>
      </c>
      <c r="D28" s="82">
        <f>SUM(D20:D27)</f>
        <v>777350</v>
      </c>
      <c r="E28" s="132">
        <f>SUM(E20:E27)</f>
        <v>777350</v>
      </c>
      <c r="F28" s="152">
        <f t="shared" si="0"/>
        <v>100</v>
      </c>
      <c r="G28" s="12"/>
    </row>
    <row r="29" spans="1:7" s="10" customFormat="1" ht="47.25">
      <c r="A29" s="87" t="s">
        <v>265</v>
      </c>
      <c r="B29" s="17">
        <v>2</v>
      </c>
      <c r="C29" s="82">
        <v>1200000</v>
      </c>
      <c r="D29" s="82">
        <v>1200000</v>
      </c>
      <c r="E29" s="82">
        <v>1200000</v>
      </c>
      <c r="F29" s="152">
        <f t="shared" si="0"/>
        <v>100</v>
      </c>
      <c r="G29" s="12"/>
    </row>
    <row r="30" spans="1:7" s="10" customFormat="1" ht="31.5">
      <c r="A30" s="110" t="s">
        <v>266</v>
      </c>
      <c r="B30" s="17"/>
      <c r="C30" s="82">
        <f>SUM(C29)</f>
        <v>1200000</v>
      </c>
      <c r="D30" s="82">
        <f>SUM(D29)</f>
        <v>1200000</v>
      </c>
      <c r="E30" s="132">
        <f>SUM(E29)</f>
        <v>1200000</v>
      </c>
      <c r="F30" s="152">
        <f t="shared" si="0"/>
        <v>100</v>
      </c>
      <c r="G30" s="12"/>
    </row>
    <row r="31" spans="1:7" s="10" customFormat="1" ht="31.5">
      <c r="A31" s="87" t="s">
        <v>267</v>
      </c>
      <c r="B31" s="17">
        <v>2</v>
      </c>
      <c r="C31" s="82"/>
      <c r="D31" s="82">
        <v>578900</v>
      </c>
      <c r="E31" s="82">
        <v>578900</v>
      </c>
      <c r="F31" s="152">
        <f t="shared" si="0"/>
        <v>100</v>
      </c>
      <c r="G31" s="12"/>
    </row>
    <row r="32" spans="1:7" s="10" customFormat="1" ht="15.75" hidden="1">
      <c r="A32" s="87" t="s">
        <v>268</v>
      </c>
      <c r="B32" s="17">
        <v>2</v>
      </c>
      <c r="C32" s="82"/>
      <c r="D32" s="82"/>
      <c r="E32" s="82"/>
      <c r="F32" s="152" t="e">
        <f t="shared" si="0"/>
        <v>#DIV/0!</v>
      </c>
      <c r="G32" s="12"/>
    </row>
    <row r="33" spans="1:7" s="10" customFormat="1" ht="15.75" hidden="1">
      <c r="A33" s="87" t="s">
        <v>269</v>
      </c>
      <c r="B33" s="17">
        <v>2</v>
      </c>
      <c r="C33" s="82"/>
      <c r="D33" s="82"/>
      <c r="E33" s="82"/>
      <c r="F33" s="152" t="e">
        <f t="shared" si="0"/>
        <v>#DIV/0!</v>
      </c>
      <c r="G33" s="12"/>
    </row>
    <row r="34" spans="1:7" s="10" customFormat="1" ht="31.5" hidden="1">
      <c r="A34" s="87" t="s">
        <v>270</v>
      </c>
      <c r="B34" s="17">
        <v>2</v>
      </c>
      <c r="C34" s="82"/>
      <c r="D34" s="82"/>
      <c r="E34" s="82"/>
      <c r="F34" s="152" t="e">
        <f t="shared" si="0"/>
        <v>#DIV/0!</v>
      </c>
      <c r="G34" s="12"/>
    </row>
    <row r="35" spans="1:7" s="10" customFormat="1" ht="15.75" hidden="1">
      <c r="A35" s="87" t="s">
        <v>271</v>
      </c>
      <c r="B35" s="17">
        <v>2</v>
      </c>
      <c r="C35" s="82"/>
      <c r="D35" s="82"/>
      <c r="E35" s="82"/>
      <c r="F35" s="152" t="e">
        <f t="shared" si="0"/>
        <v>#DIV/0!</v>
      </c>
      <c r="G35" s="12"/>
    </row>
    <row r="36" spans="1:7" s="10" customFormat="1" ht="15.75" hidden="1">
      <c r="A36" s="87" t="s">
        <v>272</v>
      </c>
      <c r="B36" s="17">
        <v>2</v>
      </c>
      <c r="C36" s="82"/>
      <c r="D36" s="82"/>
      <c r="E36" s="82"/>
      <c r="F36" s="152" t="e">
        <f t="shared" si="0"/>
        <v>#DIV/0!</v>
      </c>
      <c r="G36" s="12"/>
    </row>
    <row r="37" spans="1:7" s="10" customFormat="1" ht="15.75" hidden="1">
      <c r="A37" s="87" t="s">
        <v>487</v>
      </c>
      <c r="B37" s="17">
        <v>2</v>
      </c>
      <c r="C37" s="82"/>
      <c r="D37" s="82"/>
      <c r="E37" s="82"/>
      <c r="F37" s="152" t="e">
        <f t="shared" si="0"/>
        <v>#DIV/0!</v>
      </c>
      <c r="G37" s="12"/>
    </row>
    <row r="38" spans="1:7" s="10" customFormat="1" ht="15.75" hidden="1">
      <c r="A38" s="87" t="s">
        <v>273</v>
      </c>
      <c r="B38" s="17">
        <v>2</v>
      </c>
      <c r="C38" s="82"/>
      <c r="D38" s="82"/>
      <c r="E38" s="82"/>
      <c r="F38" s="152" t="e">
        <f t="shared" si="0"/>
        <v>#DIV/0!</v>
      </c>
      <c r="G38" s="12"/>
    </row>
    <row r="39" spans="1:7" s="10" customFormat="1" ht="15.75" hidden="1">
      <c r="A39" s="87" t="s">
        <v>413</v>
      </c>
      <c r="B39" s="17">
        <v>2</v>
      </c>
      <c r="C39" s="82"/>
      <c r="D39" s="82"/>
      <c r="E39" s="82"/>
      <c r="F39" s="152" t="e">
        <f t="shared" si="0"/>
        <v>#DIV/0!</v>
      </c>
      <c r="G39" s="12"/>
    </row>
    <row r="40" spans="1:7" s="10" customFormat="1" ht="15.75">
      <c r="A40" s="87" t="s">
        <v>533</v>
      </c>
      <c r="B40" s="17">
        <v>2</v>
      </c>
      <c r="C40" s="82"/>
      <c r="D40" s="82">
        <v>176000</v>
      </c>
      <c r="E40" s="82">
        <v>176000</v>
      </c>
      <c r="F40" s="152">
        <f t="shared" si="0"/>
        <v>100</v>
      </c>
      <c r="G40" s="12"/>
    </row>
    <row r="41" spans="1:7" s="10" customFormat="1" ht="15.75">
      <c r="A41" s="87" t="s">
        <v>461</v>
      </c>
      <c r="B41" s="17">
        <v>2</v>
      </c>
      <c r="C41" s="82"/>
      <c r="D41" s="82">
        <v>177800</v>
      </c>
      <c r="E41" s="82">
        <v>177800</v>
      </c>
      <c r="F41" s="152">
        <f t="shared" si="0"/>
        <v>100</v>
      </c>
      <c r="G41" s="12"/>
    </row>
    <row r="42" spans="1:7" s="10" customFormat="1" ht="15.75" hidden="1">
      <c r="A42" s="87" t="s">
        <v>274</v>
      </c>
      <c r="B42" s="17">
        <v>2</v>
      </c>
      <c r="C42" s="82"/>
      <c r="D42" s="82"/>
      <c r="E42" s="82"/>
      <c r="F42" s="152" t="e">
        <f t="shared" si="0"/>
        <v>#DIV/0!</v>
      </c>
      <c r="G42" s="12"/>
    </row>
    <row r="43" spans="1:7" s="10" customFormat="1" ht="31.5">
      <c r="A43" s="110" t="s">
        <v>414</v>
      </c>
      <c r="B43" s="17"/>
      <c r="C43" s="82">
        <f>SUM(C31:C42)</f>
        <v>0</v>
      </c>
      <c r="D43" s="82">
        <f>SUM(D31:D42)</f>
        <v>932700</v>
      </c>
      <c r="E43" s="132">
        <f>SUM(E31:E42)</f>
        <v>932700</v>
      </c>
      <c r="F43" s="152">
        <f t="shared" si="0"/>
        <v>100</v>
      </c>
      <c r="G43" s="12"/>
    </row>
    <row r="44" spans="1:7" s="10" customFormat="1" ht="15.75">
      <c r="A44" s="63" t="s">
        <v>530</v>
      </c>
      <c r="B44" s="17">
        <v>2</v>
      </c>
      <c r="C44" s="82"/>
      <c r="D44" s="82">
        <v>55360</v>
      </c>
      <c r="E44" s="82">
        <v>55360</v>
      </c>
      <c r="F44" s="152">
        <f t="shared" si="0"/>
        <v>100</v>
      </c>
      <c r="G44" s="12"/>
    </row>
    <row r="45" spans="1:7" s="10" customFormat="1" ht="15.75">
      <c r="A45" s="110" t="s">
        <v>415</v>
      </c>
      <c r="B45" s="17"/>
      <c r="C45" s="82">
        <f>SUM(C44)</f>
        <v>0</v>
      </c>
      <c r="D45" s="82">
        <f>SUM(D44)</f>
        <v>55360</v>
      </c>
      <c r="E45" s="82">
        <f>SUM(E44)</f>
        <v>55360</v>
      </c>
      <c r="F45" s="152">
        <f t="shared" si="0"/>
        <v>100</v>
      </c>
      <c r="G45" s="12"/>
    </row>
    <row r="46" spans="1:7" s="10" customFormat="1" ht="15.75" hidden="1">
      <c r="A46" s="63"/>
      <c r="B46" s="17"/>
      <c r="C46" s="82"/>
      <c r="D46" s="82"/>
      <c r="E46" s="82"/>
      <c r="F46" s="152" t="e">
        <f t="shared" si="0"/>
        <v>#DIV/0!</v>
      </c>
      <c r="G46" s="12"/>
    </row>
    <row r="47" spans="1:7" s="10" customFormat="1" ht="15.75" hidden="1">
      <c r="A47" s="63" t="s">
        <v>276</v>
      </c>
      <c r="B47" s="17"/>
      <c r="C47" s="82"/>
      <c r="D47" s="82"/>
      <c r="E47" s="82"/>
      <c r="F47" s="152" t="e">
        <f t="shared" si="0"/>
        <v>#DIV/0!</v>
      </c>
      <c r="G47" s="12"/>
    </row>
    <row r="48" spans="1:7" s="10" customFormat="1" ht="15.75" hidden="1">
      <c r="A48" s="63"/>
      <c r="B48" s="17"/>
      <c r="C48" s="82"/>
      <c r="D48" s="82"/>
      <c r="E48" s="82"/>
      <c r="F48" s="152" t="e">
        <f t="shared" si="0"/>
        <v>#DIV/0!</v>
      </c>
      <c r="G48" s="12"/>
    </row>
    <row r="49" spans="1:7" s="10" customFormat="1" ht="31.5" hidden="1">
      <c r="A49" s="63" t="s">
        <v>279</v>
      </c>
      <c r="B49" s="17"/>
      <c r="C49" s="82"/>
      <c r="D49" s="82"/>
      <c r="E49" s="82"/>
      <c r="F49" s="152" t="e">
        <f t="shared" si="0"/>
        <v>#DIV/0!</v>
      </c>
      <c r="G49" s="12"/>
    </row>
    <row r="50" spans="1:7" s="10" customFormat="1" ht="15.75" hidden="1">
      <c r="A50" s="63"/>
      <c r="B50" s="17"/>
      <c r="C50" s="82"/>
      <c r="D50" s="82"/>
      <c r="E50" s="82"/>
      <c r="F50" s="152" t="e">
        <f t="shared" si="0"/>
        <v>#DIV/0!</v>
      </c>
      <c r="G50" s="12"/>
    </row>
    <row r="51" spans="1:7" s="10" customFormat="1" ht="31.5" hidden="1">
      <c r="A51" s="63" t="s">
        <v>278</v>
      </c>
      <c r="B51" s="17"/>
      <c r="C51" s="82"/>
      <c r="D51" s="82"/>
      <c r="E51" s="82"/>
      <c r="F51" s="152" t="e">
        <f t="shared" si="0"/>
        <v>#DIV/0!</v>
      </c>
      <c r="G51" s="12"/>
    </row>
    <row r="52" spans="1:7" s="10" customFormat="1" ht="15.75" hidden="1">
      <c r="A52" s="63"/>
      <c r="B52" s="17"/>
      <c r="C52" s="82"/>
      <c r="D52" s="82"/>
      <c r="E52" s="82"/>
      <c r="F52" s="152" t="e">
        <f t="shared" si="0"/>
        <v>#DIV/0!</v>
      </c>
      <c r="G52" s="12"/>
    </row>
    <row r="53" spans="1:7" s="10" customFormat="1" ht="31.5" hidden="1">
      <c r="A53" s="63" t="s">
        <v>277</v>
      </c>
      <c r="B53" s="17"/>
      <c r="C53" s="82"/>
      <c r="D53" s="82"/>
      <c r="E53" s="82"/>
      <c r="F53" s="152" t="e">
        <f t="shared" si="0"/>
        <v>#DIV/0!</v>
      </c>
      <c r="G53" s="12"/>
    </row>
    <row r="54" spans="1:7" s="10" customFormat="1" ht="15.75" hidden="1">
      <c r="A54" s="87" t="s">
        <v>485</v>
      </c>
      <c r="B54" s="17">
        <v>2</v>
      </c>
      <c r="C54" s="82"/>
      <c r="D54" s="82"/>
      <c r="E54" s="82"/>
      <c r="F54" s="152" t="e">
        <f t="shared" si="0"/>
        <v>#DIV/0!</v>
      </c>
      <c r="G54" s="12"/>
    </row>
    <row r="55" spans="1:7" s="10" customFormat="1" ht="15.75" hidden="1">
      <c r="A55" s="87"/>
      <c r="B55" s="17"/>
      <c r="C55" s="82"/>
      <c r="D55" s="82"/>
      <c r="E55" s="82"/>
      <c r="F55" s="152" t="e">
        <f t="shared" si="0"/>
        <v>#DIV/0!</v>
      </c>
      <c r="G55" s="12"/>
    </row>
    <row r="56" spans="1:7" s="10" customFormat="1" ht="15.75" hidden="1">
      <c r="A56" s="87"/>
      <c r="B56" s="17"/>
      <c r="C56" s="82"/>
      <c r="D56" s="82"/>
      <c r="E56" s="82"/>
      <c r="F56" s="152" t="e">
        <f t="shared" si="0"/>
        <v>#DIV/0!</v>
      </c>
      <c r="G56" s="12"/>
    </row>
    <row r="57" spans="1:7" s="10" customFormat="1" ht="15.75" hidden="1">
      <c r="A57" s="87" t="s">
        <v>486</v>
      </c>
      <c r="B57" s="17">
        <v>2</v>
      </c>
      <c r="C57" s="82"/>
      <c r="D57" s="82"/>
      <c r="E57" s="82"/>
      <c r="F57" s="152" t="e">
        <f t="shared" si="0"/>
        <v>#DIV/0!</v>
      </c>
      <c r="G57" s="12"/>
    </row>
    <row r="58" spans="1:7" s="10" customFormat="1" ht="15.75" hidden="1">
      <c r="A58" s="109" t="s">
        <v>453</v>
      </c>
      <c r="B58" s="100"/>
      <c r="C58" s="82">
        <f>SUM(C54:C57)</f>
        <v>0</v>
      </c>
      <c r="D58" s="82">
        <f>SUM(D54:D57)</f>
        <v>0</v>
      </c>
      <c r="E58" s="82">
        <f>SUM(E54:E57)</f>
        <v>0</v>
      </c>
      <c r="F58" s="152" t="e">
        <f t="shared" si="0"/>
        <v>#DIV/0!</v>
      </c>
      <c r="G58" s="12"/>
    </row>
    <row r="59" spans="1:7" s="10" customFormat="1" ht="15.75" hidden="1">
      <c r="A59" s="87" t="s">
        <v>139</v>
      </c>
      <c r="B59" s="100">
        <v>2</v>
      </c>
      <c r="C59" s="82"/>
      <c r="D59" s="82"/>
      <c r="E59" s="82"/>
      <c r="F59" s="152" t="e">
        <f t="shared" si="0"/>
        <v>#DIV/0!</v>
      </c>
      <c r="G59" s="12"/>
    </row>
    <row r="60" spans="1:7" s="10" customFormat="1" ht="15.75" hidden="1">
      <c r="A60" s="87" t="s">
        <v>280</v>
      </c>
      <c r="B60" s="100">
        <v>2</v>
      </c>
      <c r="C60" s="82"/>
      <c r="D60" s="82"/>
      <c r="E60" s="82"/>
      <c r="F60" s="152" t="e">
        <f t="shared" si="0"/>
        <v>#DIV/0!</v>
      </c>
      <c r="G60" s="12"/>
    </row>
    <row r="61" spans="1:7" s="10" customFormat="1" ht="15.75" hidden="1">
      <c r="A61" s="87" t="s">
        <v>140</v>
      </c>
      <c r="B61" s="100">
        <v>2</v>
      </c>
      <c r="C61" s="82"/>
      <c r="D61" s="82"/>
      <c r="E61" s="82"/>
      <c r="F61" s="152" t="e">
        <f t="shared" si="0"/>
        <v>#DIV/0!</v>
      </c>
      <c r="G61" s="12"/>
    </row>
    <row r="62" spans="1:7" s="10" customFormat="1" ht="15.75" hidden="1">
      <c r="A62" s="109" t="s">
        <v>142</v>
      </c>
      <c r="B62" s="100"/>
      <c r="C62" s="82">
        <f>SUM(C59:C61)</f>
        <v>0</v>
      </c>
      <c r="D62" s="82">
        <f>SUM(D59:D61)</f>
        <v>0</v>
      </c>
      <c r="E62" s="82">
        <f>SUM(E59:E61)</f>
        <v>0</v>
      </c>
      <c r="F62" s="152" t="e">
        <f t="shared" si="0"/>
        <v>#DIV/0!</v>
      </c>
      <c r="G62" s="12"/>
    </row>
    <row r="63" spans="1:7" s="10" customFormat="1" ht="15.75">
      <c r="A63" s="87" t="s">
        <v>508</v>
      </c>
      <c r="B63" s="100">
        <v>2</v>
      </c>
      <c r="C63" s="82">
        <v>1617138</v>
      </c>
      <c r="D63" s="82">
        <v>2522178</v>
      </c>
      <c r="E63" s="82">
        <v>745083</v>
      </c>
      <c r="F63" s="152">
        <f t="shared" si="0"/>
        <v>29.541253630790532</v>
      </c>
      <c r="G63" s="12"/>
    </row>
    <row r="64" spans="1:7" s="10" customFormat="1" ht="15.75" hidden="1">
      <c r="A64" s="87"/>
      <c r="B64" s="100"/>
      <c r="C64" s="82"/>
      <c r="D64" s="82"/>
      <c r="E64" s="82"/>
      <c r="F64" s="152" t="e">
        <f t="shared" si="0"/>
        <v>#DIV/0!</v>
      </c>
      <c r="G64" s="12"/>
    </row>
    <row r="65" spans="1:7" s="10" customFormat="1" ht="15.75" hidden="1">
      <c r="A65" s="87"/>
      <c r="B65" s="100"/>
      <c r="C65" s="82"/>
      <c r="D65" s="82"/>
      <c r="E65" s="82"/>
      <c r="F65" s="152" t="e">
        <f t="shared" si="0"/>
        <v>#DIV/0!</v>
      </c>
      <c r="G65" s="12"/>
    </row>
    <row r="66" spans="1:7" s="10" customFormat="1" ht="15.75" hidden="1">
      <c r="A66" s="87"/>
      <c r="B66" s="100"/>
      <c r="C66" s="82"/>
      <c r="D66" s="82"/>
      <c r="E66" s="82"/>
      <c r="F66" s="152" t="e">
        <f t="shared" si="0"/>
        <v>#DIV/0!</v>
      </c>
      <c r="G66" s="12"/>
    </row>
    <row r="67" spans="1:7" s="10" customFormat="1" ht="15.75">
      <c r="A67" s="109" t="s">
        <v>143</v>
      </c>
      <c r="B67" s="100"/>
      <c r="C67" s="82">
        <f>SUM(C63:C66)</f>
        <v>1617138</v>
      </c>
      <c r="D67" s="82">
        <f>SUM(D63:D66)</f>
        <v>2522178</v>
      </c>
      <c r="E67" s="82">
        <f>SUM(E63:E66)</f>
        <v>745083</v>
      </c>
      <c r="F67" s="152">
        <f t="shared" si="0"/>
        <v>29.541253630790532</v>
      </c>
      <c r="G67" s="12"/>
    </row>
    <row r="68" spans="1:7" s="10" customFormat="1" ht="15.75" hidden="1">
      <c r="A68" s="87" t="s">
        <v>114</v>
      </c>
      <c r="B68" s="17">
        <v>2</v>
      </c>
      <c r="C68" s="82"/>
      <c r="D68" s="82"/>
      <c r="E68" s="82"/>
      <c r="F68" s="152" t="e">
        <f t="shared" si="0"/>
        <v>#DIV/0!</v>
      </c>
      <c r="G68" s="12"/>
    </row>
    <row r="69" spans="1:7" s="10" customFormat="1" ht="15.75" hidden="1">
      <c r="A69" s="87" t="s">
        <v>429</v>
      </c>
      <c r="B69" s="102">
        <v>2</v>
      </c>
      <c r="C69" s="82"/>
      <c r="D69" s="82"/>
      <c r="E69" s="82"/>
      <c r="F69" s="152" t="e">
        <f t="shared" si="0"/>
        <v>#DIV/0!</v>
      </c>
      <c r="G69" s="12"/>
    </row>
    <row r="70" spans="1:7" s="10" customFormat="1" ht="15.75" hidden="1">
      <c r="A70" s="87" t="s">
        <v>438</v>
      </c>
      <c r="B70" s="102">
        <v>2</v>
      </c>
      <c r="C70" s="82"/>
      <c r="D70" s="82"/>
      <c r="E70" s="82"/>
      <c r="F70" s="152" t="e">
        <f t="shared" si="0"/>
        <v>#DIV/0!</v>
      </c>
      <c r="G70" s="12"/>
    </row>
    <row r="71" spans="1:7" s="10" customFormat="1" ht="15.75" hidden="1">
      <c r="A71" s="87" t="s">
        <v>430</v>
      </c>
      <c r="B71" s="102">
        <v>2</v>
      </c>
      <c r="C71" s="82"/>
      <c r="D71" s="82"/>
      <c r="E71" s="82"/>
      <c r="F71" s="152" t="e">
        <f t="shared" si="0"/>
        <v>#DIV/0!</v>
      </c>
      <c r="G71" s="12"/>
    </row>
    <row r="72" spans="1:7" s="10" customFormat="1" ht="15.75" hidden="1">
      <c r="A72" s="87" t="s">
        <v>439</v>
      </c>
      <c r="B72" s="102">
        <v>2</v>
      </c>
      <c r="C72" s="82"/>
      <c r="D72" s="82"/>
      <c r="E72" s="82"/>
      <c r="F72" s="152" t="e">
        <f aca="true" t="shared" si="1" ref="F72:F107">E72/D72*100</f>
        <v>#DIV/0!</v>
      </c>
      <c r="G72" s="12"/>
    </row>
    <row r="73" spans="1:7" s="10" customFormat="1" ht="15.75" hidden="1">
      <c r="A73" s="87" t="s">
        <v>431</v>
      </c>
      <c r="B73" s="102">
        <v>2</v>
      </c>
      <c r="C73" s="82"/>
      <c r="D73" s="82"/>
      <c r="E73" s="82"/>
      <c r="F73" s="152" t="e">
        <f t="shared" si="1"/>
        <v>#DIV/0!</v>
      </c>
      <c r="G73" s="12"/>
    </row>
    <row r="74" spans="1:7" s="10" customFormat="1" ht="15.75" hidden="1">
      <c r="A74" s="87" t="s">
        <v>440</v>
      </c>
      <c r="B74" s="102">
        <v>2</v>
      </c>
      <c r="C74" s="82"/>
      <c r="D74" s="82"/>
      <c r="E74" s="82"/>
      <c r="F74" s="152" t="e">
        <f t="shared" si="1"/>
        <v>#DIV/0!</v>
      </c>
      <c r="G74" s="12"/>
    </row>
    <row r="75" spans="1:7" s="10" customFormat="1" ht="15.75" hidden="1">
      <c r="A75" s="87" t="s">
        <v>103</v>
      </c>
      <c r="B75" s="17"/>
      <c r="C75" s="82"/>
      <c r="D75" s="82"/>
      <c r="E75" s="82"/>
      <c r="F75" s="152" t="e">
        <f t="shared" si="1"/>
        <v>#DIV/0!</v>
      </c>
      <c r="G75" s="12"/>
    </row>
    <row r="76" spans="1:7" s="10" customFormat="1" ht="15.75" hidden="1">
      <c r="A76" s="87" t="s">
        <v>103</v>
      </c>
      <c r="B76" s="17"/>
      <c r="C76" s="82"/>
      <c r="D76" s="82"/>
      <c r="E76" s="82"/>
      <c r="F76" s="152" t="e">
        <f t="shared" si="1"/>
        <v>#DIV/0!</v>
      </c>
      <c r="G76" s="12"/>
    </row>
    <row r="77" spans="1:7" s="10" customFormat="1" ht="15.75" hidden="1">
      <c r="A77" s="109" t="s">
        <v>144</v>
      </c>
      <c r="B77" s="17"/>
      <c r="C77" s="82">
        <f>SUM(C68:C76)</f>
        <v>0</v>
      </c>
      <c r="D77" s="82">
        <f>SUM(D68:D76)</f>
        <v>0</v>
      </c>
      <c r="E77" s="82">
        <f>SUM(E68:E76)</f>
        <v>0</v>
      </c>
      <c r="F77" s="152" t="e">
        <f t="shared" si="1"/>
        <v>#DIV/0!</v>
      </c>
      <c r="G77" s="12"/>
    </row>
    <row r="78" spans="1:7" s="10" customFormat="1" ht="15.75" hidden="1">
      <c r="A78" s="87" t="s">
        <v>441</v>
      </c>
      <c r="B78" s="102">
        <v>2</v>
      </c>
      <c r="C78" s="82"/>
      <c r="D78" s="82"/>
      <c r="E78" s="82"/>
      <c r="F78" s="152" t="e">
        <f t="shared" si="1"/>
        <v>#DIV/0!</v>
      </c>
      <c r="G78" s="12"/>
    </row>
    <row r="79" spans="1:7" s="10" customFormat="1" ht="15.75" hidden="1">
      <c r="A79" s="87" t="s">
        <v>442</v>
      </c>
      <c r="B79" s="102">
        <v>2</v>
      </c>
      <c r="C79" s="82"/>
      <c r="D79" s="82"/>
      <c r="E79" s="82"/>
      <c r="F79" s="152" t="e">
        <f t="shared" si="1"/>
        <v>#DIV/0!</v>
      </c>
      <c r="G79" s="12"/>
    </row>
    <row r="80" spans="1:7" s="10" customFormat="1" ht="15.75" hidden="1">
      <c r="A80" s="87" t="s">
        <v>443</v>
      </c>
      <c r="B80" s="102">
        <v>2</v>
      </c>
      <c r="C80" s="82"/>
      <c r="D80" s="82"/>
      <c r="E80" s="82"/>
      <c r="F80" s="152" t="e">
        <f t="shared" si="1"/>
        <v>#DIV/0!</v>
      </c>
      <c r="G80" s="12"/>
    </row>
    <row r="81" spans="1:7" s="10" customFormat="1" ht="15.75" hidden="1">
      <c r="A81" s="87" t="s">
        <v>444</v>
      </c>
      <c r="B81" s="102">
        <v>2</v>
      </c>
      <c r="C81" s="82"/>
      <c r="D81" s="82"/>
      <c r="E81" s="82"/>
      <c r="F81" s="152" t="e">
        <f t="shared" si="1"/>
        <v>#DIV/0!</v>
      </c>
      <c r="G81" s="12"/>
    </row>
    <row r="82" spans="1:7" s="10" customFormat="1" ht="15.75" hidden="1">
      <c r="A82" s="87" t="s">
        <v>445</v>
      </c>
      <c r="B82" s="102">
        <v>2</v>
      </c>
      <c r="C82" s="82"/>
      <c r="D82" s="82"/>
      <c r="E82" s="82"/>
      <c r="F82" s="152" t="e">
        <f t="shared" si="1"/>
        <v>#DIV/0!</v>
      </c>
      <c r="G82" s="12"/>
    </row>
    <row r="83" spans="1:7" s="10" customFormat="1" ht="15.75" hidden="1">
      <c r="A83" s="87" t="s">
        <v>446</v>
      </c>
      <c r="B83" s="102">
        <v>2</v>
      </c>
      <c r="C83" s="82"/>
      <c r="D83" s="82"/>
      <c r="E83" s="82"/>
      <c r="F83" s="152" t="e">
        <f t="shared" si="1"/>
        <v>#DIV/0!</v>
      </c>
      <c r="G83" s="12"/>
    </row>
    <row r="84" spans="1:7" s="10" customFormat="1" ht="15.75" hidden="1">
      <c r="A84" s="87" t="s">
        <v>447</v>
      </c>
      <c r="B84" s="17">
        <v>2</v>
      </c>
      <c r="C84" s="82"/>
      <c r="D84" s="82"/>
      <c r="E84" s="82"/>
      <c r="F84" s="152" t="e">
        <f t="shared" si="1"/>
        <v>#DIV/0!</v>
      </c>
      <c r="G84" s="12"/>
    </row>
    <row r="85" spans="1:7" s="10" customFormat="1" ht="15.75" hidden="1">
      <c r="A85" s="87" t="s">
        <v>448</v>
      </c>
      <c r="B85" s="17">
        <v>2</v>
      </c>
      <c r="C85" s="82"/>
      <c r="D85" s="82"/>
      <c r="E85" s="82"/>
      <c r="F85" s="152" t="e">
        <f t="shared" si="1"/>
        <v>#DIV/0!</v>
      </c>
      <c r="G85" s="12"/>
    </row>
    <row r="86" spans="1:7" s="10" customFormat="1" ht="15.75" hidden="1">
      <c r="A86" s="87" t="s">
        <v>103</v>
      </c>
      <c r="B86" s="17"/>
      <c r="C86" s="82"/>
      <c r="D86" s="82"/>
      <c r="E86" s="82"/>
      <c r="F86" s="152" t="e">
        <f t="shared" si="1"/>
        <v>#DIV/0!</v>
      </c>
      <c r="G86" s="12"/>
    </row>
    <row r="87" spans="1:7" s="10" customFormat="1" ht="15.75" hidden="1">
      <c r="A87" s="87" t="s">
        <v>103</v>
      </c>
      <c r="B87" s="17"/>
      <c r="C87" s="82"/>
      <c r="D87" s="82"/>
      <c r="E87" s="82"/>
      <c r="F87" s="152" t="e">
        <f t="shared" si="1"/>
        <v>#DIV/0!</v>
      </c>
      <c r="G87" s="12"/>
    </row>
    <row r="88" spans="1:7" s="10" customFormat="1" ht="15.75" hidden="1">
      <c r="A88" s="109" t="s">
        <v>281</v>
      </c>
      <c r="B88" s="17"/>
      <c r="C88" s="82">
        <f>SUM(C78:C87)</f>
        <v>0</v>
      </c>
      <c r="D88" s="82">
        <f>SUM(D78:D87)</f>
        <v>0</v>
      </c>
      <c r="E88" s="82">
        <f>SUM(E78:E87)</f>
        <v>0</v>
      </c>
      <c r="F88" s="152" t="e">
        <f t="shared" si="1"/>
        <v>#DIV/0!</v>
      </c>
      <c r="G88" s="12"/>
    </row>
    <row r="89" spans="1:7" s="10" customFormat="1" ht="15.75" hidden="1">
      <c r="A89" s="63"/>
      <c r="B89" s="17"/>
      <c r="C89" s="82"/>
      <c r="D89" s="82"/>
      <c r="E89" s="82"/>
      <c r="F89" s="152" t="e">
        <f t="shared" si="1"/>
        <v>#DIV/0!</v>
      </c>
      <c r="G89" s="12"/>
    </row>
    <row r="90" spans="1:7" s="10" customFormat="1" ht="15.75" hidden="1">
      <c r="A90" s="63"/>
      <c r="B90" s="17"/>
      <c r="C90" s="82"/>
      <c r="D90" s="82"/>
      <c r="E90" s="82"/>
      <c r="F90" s="152" t="e">
        <f t="shared" si="1"/>
        <v>#DIV/0!</v>
      </c>
      <c r="G90" s="12"/>
    </row>
    <row r="91" spans="1:7" s="10" customFormat="1" ht="31.5">
      <c r="A91" s="110" t="s">
        <v>282</v>
      </c>
      <c r="B91" s="17"/>
      <c r="C91" s="82">
        <f>C58+C62+C67+C77+C88</f>
        <v>1617138</v>
      </c>
      <c r="D91" s="82">
        <f>D58+D62+D67+D77+D88</f>
        <v>2522178</v>
      </c>
      <c r="E91" s="82">
        <f>E58+E62+E67+E77+E88</f>
        <v>745083</v>
      </c>
      <c r="F91" s="152">
        <f t="shared" si="1"/>
        <v>29.541253630790532</v>
      </c>
      <c r="G91" s="12"/>
    </row>
    <row r="92" spans="1:7" s="10" customFormat="1" ht="31.5">
      <c r="A92" s="43" t="s">
        <v>252</v>
      </c>
      <c r="B92" s="102"/>
      <c r="C92" s="84">
        <f>SUM(C93:C93:C95)</f>
        <v>8888524</v>
      </c>
      <c r="D92" s="84">
        <f>SUM(D93:D93:D95)</f>
        <v>10781624</v>
      </c>
      <c r="E92" s="84">
        <f>SUM(E93:E93:E95)</f>
        <v>9004529</v>
      </c>
      <c r="F92" s="152">
        <f t="shared" si="1"/>
        <v>83.51737177998416</v>
      </c>
      <c r="G92" s="12"/>
    </row>
    <row r="93" spans="1:7" s="10" customFormat="1" ht="15.75">
      <c r="A93" s="87" t="s">
        <v>374</v>
      </c>
      <c r="B93" s="100">
        <v>1</v>
      </c>
      <c r="C93" s="82">
        <f>SUMIF($B$6:$B$92,"1",C$6:C$92)</f>
        <v>0</v>
      </c>
      <c r="D93" s="82">
        <f>SUMIF($B$6:$B$92,"1",D$6:D$92)</f>
        <v>0</v>
      </c>
      <c r="E93" s="82">
        <f>SUMIF($B$6:$B$92,"1",E$6:E$92)</f>
        <v>0</v>
      </c>
      <c r="F93" s="152"/>
      <c r="G93" s="12"/>
    </row>
    <row r="94" spans="1:7" s="10" customFormat="1" ht="15.75">
      <c r="A94" s="87" t="s">
        <v>217</v>
      </c>
      <c r="B94" s="100">
        <v>2</v>
      </c>
      <c r="C94" s="82">
        <f>SUMIF($B$6:$B$92,"2",C$6:C$92)</f>
        <v>8888524</v>
      </c>
      <c r="D94" s="82">
        <f>SUMIF($B$6:$B$92,"2",D$6:D$92)</f>
        <v>10781624</v>
      </c>
      <c r="E94" s="82">
        <f>SUMIF($B$6:$B$92,"2",E$6:E$92)</f>
        <v>9004529</v>
      </c>
      <c r="F94" s="152">
        <f t="shared" si="1"/>
        <v>83.51737177998416</v>
      </c>
      <c r="G94" s="12"/>
    </row>
    <row r="95" spans="1:7" s="10" customFormat="1" ht="15.75">
      <c r="A95" s="87" t="s">
        <v>109</v>
      </c>
      <c r="B95" s="100">
        <v>3</v>
      </c>
      <c r="C95" s="82">
        <f>SUMIF($B$6:$B$92,"3",C$6:C$92)</f>
        <v>0</v>
      </c>
      <c r="D95" s="82">
        <f>SUMIF($B$6:$B$92,"3",D$6:D$92)</f>
        <v>0</v>
      </c>
      <c r="E95" s="82">
        <f>SUMIF($B$6:$B$92,"3",E$6:E$92)</f>
        <v>0</v>
      </c>
      <c r="F95" s="152"/>
      <c r="G95" s="12"/>
    </row>
    <row r="96" spans="1:7" s="10" customFormat="1" ht="31.5">
      <c r="A96" s="67" t="s">
        <v>283</v>
      </c>
      <c r="B96" s="17"/>
      <c r="C96" s="84"/>
      <c r="D96" s="84"/>
      <c r="E96" s="84"/>
      <c r="F96" s="152"/>
      <c r="G96" s="12"/>
    </row>
    <row r="97" spans="1:7" s="10" customFormat="1" ht="15.75" hidden="1">
      <c r="A97" s="87" t="s">
        <v>141</v>
      </c>
      <c r="B97" s="17">
        <v>2</v>
      </c>
      <c r="C97" s="82"/>
      <c r="D97" s="82"/>
      <c r="E97" s="82"/>
      <c r="F97" s="152" t="e">
        <f t="shared" si="1"/>
        <v>#DIV/0!</v>
      </c>
      <c r="G97" s="12"/>
    </row>
    <row r="98" spans="1:7" s="10" customFormat="1" ht="15.75" hidden="1">
      <c r="A98" s="87" t="s">
        <v>285</v>
      </c>
      <c r="B98" s="17">
        <v>2</v>
      </c>
      <c r="C98" s="82"/>
      <c r="D98" s="82"/>
      <c r="E98" s="82"/>
      <c r="F98" s="152" t="e">
        <f t="shared" si="1"/>
        <v>#DIV/0!</v>
      </c>
      <c r="G98" s="12"/>
    </row>
    <row r="99" spans="1:7" s="10" customFormat="1" ht="31.5" hidden="1">
      <c r="A99" s="87" t="s">
        <v>286</v>
      </c>
      <c r="B99" s="17">
        <v>2</v>
      </c>
      <c r="C99" s="82"/>
      <c r="D99" s="82"/>
      <c r="E99" s="82"/>
      <c r="F99" s="152" t="e">
        <f t="shared" si="1"/>
        <v>#DIV/0!</v>
      </c>
      <c r="G99" s="12"/>
    </row>
    <row r="100" spans="1:7" s="10" customFormat="1" ht="31.5" hidden="1">
      <c r="A100" s="87" t="s">
        <v>287</v>
      </c>
      <c r="B100" s="17">
        <v>2</v>
      </c>
      <c r="C100" s="82"/>
      <c r="D100" s="82"/>
      <c r="E100" s="82"/>
      <c r="F100" s="152" t="e">
        <f t="shared" si="1"/>
        <v>#DIV/0!</v>
      </c>
      <c r="G100" s="12"/>
    </row>
    <row r="101" spans="1:7" s="10" customFormat="1" ht="31.5" hidden="1">
      <c r="A101" s="87" t="s">
        <v>288</v>
      </c>
      <c r="B101" s="17">
        <v>2</v>
      </c>
      <c r="C101" s="82"/>
      <c r="D101" s="82"/>
      <c r="E101" s="82"/>
      <c r="F101" s="152" t="e">
        <f t="shared" si="1"/>
        <v>#DIV/0!</v>
      </c>
      <c r="G101" s="12"/>
    </row>
    <row r="102" spans="1:7" s="10" customFormat="1" ht="31.5" hidden="1">
      <c r="A102" s="87" t="s">
        <v>289</v>
      </c>
      <c r="B102" s="17">
        <v>2</v>
      </c>
      <c r="C102" s="82"/>
      <c r="D102" s="82"/>
      <c r="E102" s="82"/>
      <c r="F102" s="152" t="e">
        <f t="shared" si="1"/>
        <v>#DIV/0!</v>
      </c>
      <c r="G102" s="12"/>
    </row>
    <row r="103" spans="1:7" s="10" customFormat="1" ht="15.75" hidden="1">
      <c r="A103" s="109" t="s">
        <v>290</v>
      </c>
      <c r="B103" s="17"/>
      <c r="C103" s="82">
        <f>SUM(C97:C102)</f>
        <v>0</v>
      </c>
      <c r="D103" s="82">
        <f>SUM(D97:D102)</f>
        <v>0</v>
      </c>
      <c r="E103" s="82">
        <f>SUM(E97:E102)</f>
        <v>0</v>
      </c>
      <c r="F103" s="152" t="e">
        <f t="shared" si="1"/>
        <v>#DIV/0!</v>
      </c>
      <c r="G103" s="12"/>
    </row>
    <row r="104" spans="1:7" s="10" customFormat="1" ht="15.75" hidden="1">
      <c r="A104" s="87"/>
      <c r="B104" s="17"/>
      <c r="C104" s="82"/>
      <c r="D104" s="82"/>
      <c r="E104" s="82"/>
      <c r="F104" s="152" t="e">
        <f t="shared" si="1"/>
        <v>#DIV/0!</v>
      </c>
      <c r="G104" s="12"/>
    </row>
    <row r="105" spans="1:7" s="10" customFormat="1" ht="15.75" hidden="1">
      <c r="A105" s="87"/>
      <c r="B105" s="17"/>
      <c r="C105" s="82"/>
      <c r="D105" s="82"/>
      <c r="E105" s="82"/>
      <c r="F105" s="152" t="e">
        <f t="shared" si="1"/>
        <v>#DIV/0!</v>
      </c>
      <c r="G105" s="12"/>
    </row>
    <row r="106" spans="1:7" s="10" customFormat="1" ht="31.5">
      <c r="A106" s="87" t="s">
        <v>545</v>
      </c>
      <c r="B106" s="17">
        <v>2</v>
      </c>
      <c r="C106" s="82"/>
      <c r="D106" s="82">
        <v>2950000</v>
      </c>
      <c r="E106" s="82">
        <v>2950000</v>
      </c>
      <c r="F106" s="152">
        <f t="shared" si="1"/>
        <v>100</v>
      </c>
      <c r="G106" s="12"/>
    </row>
    <row r="107" spans="1:7" s="10" customFormat="1" ht="31.5">
      <c r="A107" s="110" t="s">
        <v>291</v>
      </c>
      <c r="B107" s="17"/>
      <c r="C107" s="82">
        <f>C103+C106</f>
        <v>0</v>
      </c>
      <c r="D107" s="82">
        <f>D103+D106</f>
        <v>2950000</v>
      </c>
      <c r="E107" s="82">
        <f>E103+E106</f>
        <v>2950000</v>
      </c>
      <c r="F107" s="152">
        <f t="shared" si="1"/>
        <v>100</v>
      </c>
      <c r="G107" s="12"/>
    </row>
    <row r="108" spans="1:7" s="10" customFormat="1" ht="15.75">
      <c r="A108" s="63"/>
      <c r="B108" s="17"/>
      <c r="C108" s="82"/>
      <c r="D108" s="82"/>
      <c r="E108" s="82"/>
      <c r="F108" s="152"/>
      <c r="G108" s="12"/>
    </row>
    <row r="109" spans="1:7" s="10" customFormat="1" ht="31.5" hidden="1">
      <c r="A109" s="63" t="s">
        <v>292</v>
      </c>
      <c r="B109" s="17"/>
      <c r="C109" s="82"/>
      <c r="D109" s="82"/>
      <c r="E109" s="82"/>
      <c r="F109" s="152" t="e">
        <f aca="true" t="shared" si="2" ref="F109:F135">E109/D109*100</f>
        <v>#DIV/0!</v>
      </c>
      <c r="G109" s="12"/>
    </row>
    <row r="110" spans="1:7" s="10" customFormat="1" ht="15.75" hidden="1">
      <c r="A110" s="63"/>
      <c r="B110" s="17"/>
      <c r="C110" s="82"/>
      <c r="D110" s="82"/>
      <c r="E110" s="82"/>
      <c r="F110" s="152" t="e">
        <f t="shared" si="2"/>
        <v>#DIV/0!</v>
      </c>
      <c r="G110" s="12"/>
    </row>
    <row r="111" spans="1:7" s="10" customFormat="1" ht="31.5" hidden="1">
      <c r="A111" s="63" t="s">
        <v>293</v>
      </c>
      <c r="B111" s="17"/>
      <c r="C111" s="82"/>
      <c r="D111" s="82"/>
      <c r="E111" s="82"/>
      <c r="F111" s="152" t="e">
        <f t="shared" si="2"/>
        <v>#DIV/0!</v>
      </c>
      <c r="G111" s="12"/>
    </row>
    <row r="112" spans="1:7" s="10" customFormat="1" ht="15.75" hidden="1">
      <c r="A112" s="63"/>
      <c r="B112" s="17"/>
      <c r="C112" s="82"/>
      <c r="D112" s="82"/>
      <c r="E112" s="82"/>
      <c r="F112" s="152" t="e">
        <f t="shared" si="2"/>
        <v>#DIV/0!</v>
      </c>
      <c r="G112" s="12"/>
    </row>
    <row r="113" spans="1:7" s="10" customFormat="1" ht="31.5" hidden="1">
      <c r="A113" s="63" t="s">
        <v>294</v>
      </c>
      <c r="B113" s="17"/>
      <c r="C113" s="82"/>
      <c r="D113" s="82"/>
      <c r="E113" s="82"/>
      <c r="F113" s="152" t="e">
        <f t="shared" si="2"/>
        <v>#DIV/0!</v>
      </c>
      <c r="G113" s="12"/>
    </row>
    <row r="114" spans="1:7" s="10" customFormat="1" ht="31.5">
      <c r="A114" s="87" t="s">
        <v>463</v>
      </c>
      <c r="B114" s="17">
        <v>2</v>
      </c>
      <c r="C114" s="82">
        <v>2950000</v>
      </c>
      <c r="D114" s="82">
        <v>0</v>
      </c>
      <c r="E114" s="82">
        <v>0</v>
      </c>
      <c r="F114" s="152"/>
      <c r="G114" s="12"/>
    </row>
    <row r="115" spans="1:7" s="10" customFormat="1" ht="15.75">
      <c r="A115" s="109" t="s">
        <v>464</v>
      </c>
      <c r="B115" s="17"/>
      <c r="C115" s="82">
        <f>SUM(C113:C114)</f>
        <v>2950000</v>
      </c>
      <c r="D115" s="82">
        <f>SUM(D113:D114)</f>
        <v>0</v>
      </c>
      <c r="E115" s="82">
        <f>SUM(E113:E114)</f>
        <v>0</v>
      </c>
      <c r="F115" s="152"/>
      <c r="G115" s="12"/>
    </row>
    <row r="116" spans="1:7" s="10" customFormat="1" ht="15.75" hidden="1">
      <c r="A116" s="63"/>
      <c r="B116" s="17"/>
      <c r="C116" s="82"/>
      <c r="D116" s="82"/>
      <c r="E116" s="82"/>
      <c r="F116" s="152" t="e">
        <f t="shared" si="2"/>
        <v>#DIV/0!</v>
      </c>
      <c r="G116" s="12"/>
    </row>
    <row r="117" spans="1:7" s="10" customFormat="1" ht="31.5" hidden="1">
      <c r="A117" s="109" t="s">
        <v>493</v>
      </c>
      <c r="B117" s="17"/>
      <c r="C117" s="82">
        <f>SUM(C116)</f>
        <v>0</v>
      </c>
      <c r="D117" s="82">
        <f>SUM(D116)</f>
        <v>0</v>
      </c>
      <c r="E117" s="82">
        <f>SUM(E116)</f>
        <v>0</v>
      </c>
      <c r="F117" s="152" t="e">
        <f t="shared" si="2"/>
        <v>#DIV/0!</v>
      </c>
      <c r="G117" s="12"/>
    </row>
    <row r="118" spans="1:7" s="10" customFormat="1" ht="15.75" hidden="1">
      <c r="A118" s="123"/>
      <c r="B118" s="17"/>
      <c r="C118" s="82"/>
      <c r="D118" s="82"/>
      <c r="E118" s="82"/>
      <c r="F118" s="152" t="e">
        <f t="shared" si="2"/>
        <v>#DIV/0!</v>
      </c>
      <c r="G118" s="12"/>
    </row>
    <row r="119" spans="1:7" s="10" customFormat="1" ht="15.75" hidden="1">
      <c r="A119" s="123"/>
      <c r="B119" s="17"/>
      <c r="C119" s="82"/>
      <c r="D119" s="82"/>
      <c r="E119" s="82"/>
      <c r="F119" s="152" t="e">
        <f t="shared" si="2"/>
        <v>#DIV/0!</v>
      </c>
      <c r="G119" s="12"/>
    </row>
    <row r="120" spans="1:7" s="10" customFormat="1" ht="15.75" hidden="1">
      <c r="A120" s="109" t="s">
        <v>144</v>
      </c>
      <c r="B120" s="17"/>
      <c r="C120" s="82">
        <f>SUM(C118:C119)</f>
        <v>0</v>
      </c>
      <c r="D120" s="82">
        <f>SUM(D118:D119)</f>
        <v>0</v>
      </c>
      <c r="E120" s="82">
        <f>SUM(E118:E119)</f>
        <v>0</v>
      </c>
      <c r="F120" s="152" t="e">
        <f t="shared" si="2"/>
        <v>#DIV/0!</v>
      </c>
      <c r="G120" s="12"/>
    </row>
    <row r="121" spans="1:7" s="10" customFormat="1" ht="31.5">
      <c r="A121" s="63" t="s">
        <v>295</v>
      </c>
      <c r="B121" s="17"/>
      <c r="C121" s="82">
        <f>C115+C120+C117</f>
        <v>2950000</v>
      </c>
      <c r="D121" s="82">
        <f>D115+D120+D117</f>
        <v>0</v>
      </c>
      <c r="E121" s="82">
        <f>E115+E120+E117</f>
        <v>0</v>
      </c>
      <c r="F121" s="152"/>
      <c r="G121" s="12"/>
    </row>
    <row r="122" spans="1:7" s="10" customFormat="1" ht="31.5">
      <c r="A122" s="43" t="s">
        <v>283</v>
      </c>
      <c r="B122" s="102"/>
      <c r="C122" s="84">
        <f>SUM(C123:C123:C125)</f>
        <v>2950000</v>
      </c>
      <c r="D122" s="84">
        <f>SUM(D123:D123:D125)</f>
        <v>2950000</v>
      </c>
      <c r="E122" s="84">
        <f>SUM(E123:E123:E125)</f>
        <v>2950000</v>
      </c>
      <c r="F122" s="152">
        <f t="shared" si="2"/>
        <v>100</v>
      </c>
      <c r="G122" s="12"/>
    </row>
    <row r="123" spans="1:7" s="10" customFormat="1" ht="15.75">
      <c r="A123" s="87" t="s">
        <v>374</v>
      </c>
      <c r="B123" s="100">
        <v>1</v>
      </c>
      <c r="C123" s="82">
        <f>SUMIF($B$96:$B$122,"1",C$96:C$122)</f>
        <v>0</v>
      </c>
      <c r="D123" s="82">
        <f>SUMIF($B$96:$B$122,"1",D$96:D$122)</f>
        <v>0</v>
      </c>
      <c r="E123" s="82">
        <f>SUMIF($B$96:$B$122,"1",E$96:E$122)</f>
        <v>0</v>
      </c>
      <c r="F123" s="152"/>
      <c r="G123" s="12"/>
    </row>
    <row r="124" spans="1:7" s="10" customFormat="1" ht="15.75">
      <c r="A124" s="87" t="s">
        <v>217</v>
      </c>
      <c r="B124" s="100">
        <v>2</v>
      </c>
      <c r="C124" s="82">
        <f>SUMIF($B$96:$B$122,"2",C$96:C$122)</f>
        <v>2950000</v>
      </c>
      <c r="D124" s="82">
        <f>SUMIF($B$96:$B$122,"2",D$96:D$122)</f>
        <v>2950000</v>
      </c>
      <c r="E124" s="82">
        <f>SUMIF($B$96:$B$122,"2",E$96:E$122)</f>
        <v>2950000</v>
      </c>
      <c r="F124" s="152">
        <f t="shared" si="2"/>
        <v>100</v>
      </c>
      <c r="G124" s="12"/>
    </row>
    <row r="125" spans="1:7" s="10" customFormat="1" ht="15.75">
      <c r="A125" s="87" t="s">
        <v>109</v>
      </c>
      <c r="B125" s="100">
        <v>3</v>
      </c>
      <c r="C125" s="82">
        <f>SUMIF($B$96:$B$122,"3",C$96:C$122)</f>
        <v>0</v>
      </c>
      <c r="D125" s="82">
        <f>SUMIF($B$96:$B$122,"3",D$96:D$122)</f>
        <v>0</v>
      </c>
      <c r="E125" s="82">
        <f>SUMIF($B$96:$B$122,"3",E$96:E$122)</f>
        <v>0</v>
      </c>
      <c r="F125" s="152"/>
      <c r="G125" s="12"/>
    </row>
    <row r="126" spans="1:7" s="10" customFormat="1" ht="15.75">
      <c r="A126" s="67" t="s">
        <v>297</v>
      </c>
      <c r="B126" s="17"/>
      <c r="C126" s="84"/>
      <c r="D126" s="84"/>
      <c r="E126" s="84"/>
      <c r="F126" s="152"/>
      <c r="G126" s="12"/>
    </row>
    <row r="127" spans="1:7" s="10" customFormat="1" ht="31.5" hidden="1">
      <c r="A127" s="87" t="s">
        <v>299</v>
      </c>
      <c r="B127" s="17">
        <v>2</v>
      </c>
      <c r="C127" s="82"/>
      <c r="D127" s="82"/>
      <c r="E127" s="82"/>
      <c r="F127" s="152" t="e">
        <f t="shared" si="2"/>
        <v>#DIV/0!</v>
      </c>
      <c r="G127" s="12"/>
    </row>
    <row r="128" spans="1:7" s="10" customFormat="1" ht="15.75" hidden="1">
      <c r="A128" s="110" t="s">
        <v>298</v>
      </c>
      <c r="B128" s="17"/>
      <c r="C128" s="82">
        <f>SUM(C127)</f>
        <v>0</v>
      </c>
      <c r="D128" s="82">
        <f>SUM(D127)</f>
        <v>0</v>
      </c>
      <c r="E128" s="82">
        <f>SUM(E127)</f>
        <v>0</v>
      </c>
      <c r="F128" s="152" t="e">
        <f t="shared" si="2"/>
        <v>#DIV/0!</v>
      </c>
      <c r="G128" s="12"/>
    </row>
    <row r="129" spans="1:7" s="10" customFormat="1" ht="15.75" hidden="1">
      <c r="A129" s="87" t="s">
        <v>101</v>
      </c>
      <c r="B129" s="17">
        <v>3</v>
      </c>
      <c r="C129" s="82"/>
      <c r="D129" s="82"/>
      <c r="E129" s="82"/>
      <c r="F129" s="152" t="e">
        <f t="shared" si="2"/>
        <v>#DIV/0!</v>
      </c>
      <c r="G129" s="12"/>
    </row>
    <row r="130" spans="1:7" s="10" customFormat="1" ht="15.75" hidden="1">
      <c r="A130" s="87" t="s">
        <v>100</v>
      </c>
      <c r="B130" s="17">
        <v>3</v>
      </c>
      <c r="C130" s="82"/>
      <c r="D130" s="82"/>
      <c r="E130" s="82"/>
      <c r="F130" s="152" t="e">
        <f t="shared" si="2"/>
        <v>#DIV/0!</v>
      </c>
      <c r="G130" s="12"/>
    </row>
    <row r="131" spans="1:7" s="10" customFormat="1" ht="15.75" hidden="1">
      <c r="A131" s="110" t="s">
        <v>300</v>
      </c>
      <c r="B131" s="17"/>
      <c r="C131" s="82">
        <f>SUM(C129:C130)</f>
        <v>0</v>
      </c>
      <c r="D131" s="82">
        <f>SUM(D129:D130)</f>
        <v>0</v>
      </c>
      <c r="E131" s="82">
        <f>SUM(E129:E130)</f>
        <v>0</v>
      </c>
      <c r="F131" s="152" t="e">
        <f t="shared" si="2"/>
        <v>#DIV/0!</v>
      </c>
      <c r="G131" s="12"/>
    </row>
    <row r="132" spans="1:7" s="10" customFormat="1" ht="31.5">
      <c r="A132" s="87" t="s">
        <v>301</v>
      </c>
      <c r="B132" s="17">
        <v>3</v>
      </c>
      <c r="C132" s="82">
        <v>3400000</v>
      </c>
      <c r="D132" s="82">
        <v>3400000</v>
      </c>
      <c r="E132" s="82">
        <v>4221850</v>
      </c>
      <c r="F132" s="152">
        <f t="shared" si="2"/>
        <v>124.17205882352943</v>
      </c>
      <c r="G132" s="12"/>
    </row>
    <row r="133" spans="1:7" s="10" customFormat="1" ht="31.5" hidden="1">
      <c r="A133" s="87" t="s">
        <v>302</v>
      </c>
      <c r="B133" s="17">
        <v>3</v>
      </c>
      <c r="C133" s="82"/>
      <c r="D133" s="82"/>
      <c r="E133" s="82"/>
      <c r="F133" s="152" t="e">
        <f t="shared" si="2"/>
        <v>#DIV/0!</v>
      </c>
      <c r="G133" s="12"/>
    </row>
    <row r="134" spans="1:7" s="10" customFormat="1" ht="15.75">
      <c r="A134" s="110" t="s">
        <v>303</v>
      </c>
      <c r="B134" s="17"/>
      <c r="C134" s="82">
        <f>SUM(C132:C133)</f>
        <v>3400000</v>
      </c>
      <c r="D134" s="82">
        <f>SUM(D132:D133)</f>
        <v>3400000</v>
      </c>
      <c r="E134" s="82">
        <f>SUM(E132:E133)</f>
        <v>4221850</v>
      </c>
      <c r="F134" s="152">
        <f t="shared" si="2"/>
        <v>124.17205882352943</v>
      </c>
      <c r="G134" s="12"/>
    </row>
    <row r="135" spans="1:7" s="10" customFormat="1" ht="31.5">
      <c r="A135" s="87" t="s">
        <v>304</v>
      </c>
      <c r="B135" s="17">
        <v>2</v>
      </c>
      <c r="C135" s="82">
        <v>750000</v>
      </c>
      <c r="D135" s="82">
        <v>750000</v>
      </c>
      <c r="E135" s="82">
        <v>404016</v>
      </c>
      <c r="F135" s="152">
        <f t="shared" si="2"/>
        <v>53.86879999999999</v>
      </c>
      <c r="G135" s="12"/>
    </row>
    <row r="136" spans="1:7" s="10" customFormat="1" ht="15.75" hidden="1">
      <c r="A136" s="87" t="s">
        <v>305</v>
      </c>
      <c r="B136" s="17">
        <v>2</v>
      </c>
      <c r="C136" s="82"/>
      <c r="D136" s="82"/>
      <c r="E136" s="82"/>
      <c r="F136" s="152" t="e">
        <f aca="true" t="shared" si="3" ref="F136:F199">E136/D136*100</f>
        <v>#DIV/0!</v>
      </c>
      <c r="G136" s="12"/>
    </row>
    <row r="137" spans="1:7" s="10" customFormat="1" ht="15.75">
      <c r="A137" s="63" t="s">
        <v>306</v>
      </c>
      <c r="B137" s="17"/>
      <c r="C137" s="82">
        <f>SUM(C135:C136)</f>
        <v>750000</v>
      </c>
      <c r="D137" s="82">
        <f>SUM(D135:D136)</f>
        <v>750000</v>
      </c>
      <c r="E137" s="82">
        <f>SUM(E135:E136)</f>
        <v>404016</v>
      </c>
      <c r="F137" s="152">
        <f t="shared" si="3"/>
        <v>53.86879999999999</v>
      </c>
      <c r="G137" s="12"/>
    </row>
    <row r="138" spans="1:7" s="10" customFormat="1" ht="15.75" hidden="1">
      <c r="A138" s="87" t="s">
        <v>307</v>
      </c>
      <c r="B138" s="17">
        <v>3</v>
      </c>
      <c r="C138" s="82"/>
      <c r="D138" s="82"/>
      <c r="E138" s="82"/>
      <c r="F138" s="152" t="e">
        <f t="shared" si="3"/>
        <v>#DIV/0!</v>
      </c>
      <c r="G138" s="12"/>
    </row>
    <row r="139" spans="1:7" s="10" customFormat="1" ht="15.75" hidden="1">
      <c r="A139" s="87" t="s">
        <v>308</v>
      </c>
      <c r="B139" s="17">
        <v>2</v>
      </c>
      <c r="C139" s="82"/>
      <c r="D139" s="82"/>
      <c r="E139" s="82"/>
      <c r="F139" s="152" t="e">
        <f t="shared" si="3"/>
        <v>#DIV/0!</v>
      </c>
      <c r="G139" s="12"/>
    </row>
    <row r="140" spans="1:7" s="10" customFormat="1" ht="15.75" hidden="1">
      <c r="A140" s="110" t="s">
        <v>309</v>
      </c>
      <c r="B140" s="17"/>
      <c r="C140" s="82">
        <f>SUM(C138:C139)</f>
        <v>0</v>
      </c>
      <c r="D140" s="82">
        <f>SUM(D138:D139)</f>
        <v>0</v>
      </c>
      <c r="E140" s="82">
        <f>SUM(E138:E139)</f>
        <v>0</v>
      </c>
      <c r="F140" s="152" t="e">
        <f t="shared" si="3"/>
        <v>#DIV/0!</v>
      </c>
      <c r="G140" s="12"/>
    </row>
    <row r="141" spans="1:7" s="10" customFormat="1" ht="15.75" hidden="1">
      <c r="A141" s="87" t="s">
        <v>310</v>
      </c>
      <c r="B141" s="17">
        <v>2</v>
      </c>
      <c r="C141" s="82"/>
      <c r="D141" s="82"/>
      <c r="E141" s="82"/>
      <c r="F141" s="152" t="e">
        <f t="shared" si="3"/>
        <v>#DIV/0!</v>
      </c>
      <c r="G141" s="12"/>
    </row>
    <row r="142" spans="1:7" s="10" customFormat="1" ht="15.75" hidden="1">
      <c r="A142" s="87" t="s">
        <v>311</v>
      </c>
      <c r="B142" s="17">
        <v>2</v>
      </c>
      <c r="C142" s="82"/>
      <c r="D142" s="82"/>
      <c r="E142" s="82"/>
      <c r="F142" s="152" t="e">
        <f t="shared" si="3"/>
        <v>#DIV/0!</v>
      </c>
      <c r="G142" s="12"/>
    </row>
    <row r="143" spans="1:7" s="10" customFormat="1" ht="15.75" hidden="1">
      <c r="A143" s="87" t="s">
        <v>131</v>
      </c>
      <c r="B143" s="17">
        <v>2</v>
      </c>
      <c r="C143" s="82"/>
      <c r="D143" s="82"/>
      <c r="E143" s="82"/>
      <c r="F143" s="152" t="e">
        <f t="shared" si="3"/>
        <v>#DIV/0!</v>
      </c>
      <c r="G143" s="12"/>
    </row>
    <row r="144" spans="1:7" s="10" customFormat="1" ht="15.75" hidden="1">
      <c r="A144" s="87" t="s">
        <v>132</v>
      </c>
      <c r="B144" s="17">
        <v>2</v>
      </c>
      <c r="C144" s="82"/>
      <c r="D144" s="82"/>
      <c r="E144" s="82"/>
      <c r="F144" s="152" t="e">
        <f t="shared" si="3"/>
        <v>#DIV/0!</v>
      </c>
      <c r="G144" s="12"/>
    </row>
    <row r="145" spans="1:7" s="10" customFormat="1" ht="15.75" hidden="1">
      <c r="A145" s="87" t="s">
        <v>133</v>
      </c>
      <c r="B145" s="17">
        <v>2</v>
      </c>
      <c r="C145" s="82"/>
      <c r="D145" s="82"/>
      <c r="E145" s="82"/>
      <c r="F145" s="152" t="e">
        <f t="shared" si="3"/>
        <v>#DIV/0!</v>
      </c>
      <c r="G145" s="12"/>
    </row>
    <row r="146" spans="1:7" s="10" customFormat="1" ht="47.25" hidden="1">
      <c r="A146" s="87" t="s">
        <v>312</v>
      </c>
      <c r="B146" s="17">
        <v>2</v>
      </c>
      <c r="C146" s="82"/>
      <c r="D146" s="82"/>
      <c r="E146" s="82"/>
      <c r="F146" s="152" t="e">
        <f t="shared" si="3"/>
        <v>#DIV/0!</v>
      </c>
      <c r="G146" s="12"/>
    </row>
    <row r="147" spans="1:7" s="10" customFormat="1" ht="15.75" hidden="1">
      <c r="A147" s="87" t="s">
        <v>313</v>
      </c>
      <c r="B147" s="17">
        <v>2</v>
      </c>
      <c r="C147" s="82"/>
      <c r="D147" s="82"/>
      <c r="E147" s="82"/>
      <c r="F147" s="152" t="e">
        <f t="shared" si="3"/>
        <v>#DIV/0!</v>
      </c>
      <c r="G147" s="12"/>
    </row>
    <row r="148" spans="1:7" s="10" customFormat="1" ht="15.75">
      <c r="A148" s="87" t="s">
        <v>314</v>
      </c>
      <c r="B148" s="17">
        <v>2</v>
      </c>
      <c r="C148" s="82">
        <v>48000</v>
      </c>
      <c r="D148" s="82">
        <v>48000</v>
      </c>
      <c r="E148" s="82">
        <v>422</v>
      </c>
      <c r="F148" s="152">
        <f t="shared" si="3"/>
        <v>0.8791666666666667</v>
      </c>
      <c r="G148" s="12"/>
    </row>
    <row r="149" spans="1:7" s="10" customFormat="1" ht="15.75">
      <c r="A149" s="63" t="s">
        <v>520</v>
      </c>
      <c r="B149" s="17">
        <v>2</v>
      </c>
      <c r="C149" s="82"/>
      <c r="D149" s="82"/>
      <c r="E149" s="82">
        <v>1000</v>
      </c>
      <c r="F149" s="152"/>
      <c r="G149" s="12"/>
    </row>
    <row r="150" spans="1:7" s="10" customFormat="1" ht="31.5">
      <c r="A150" s="109" t="s">
        <v>315</v>
      </c>
      <c r="B150" s="17"/>
      <c r="C150" s="82">
        <f>SUM(C148:C149)</f>
        <v>48000</v>
      </c>
      <c r="D150" s="82">
        <f>SUM(D148:D149)</f>
        <v>48000</v>
      </c>
      <c r="E150" s="82">
        <f>SUM(E148:E149)</f>
        <v>1422</v>
      </c>
      <c r="F150" s="152">
        <f t="shared" si="3"/>
        <v>2.9625</v>
      </c>
      <c r="G150" s="12"/>
    </row>
    <row r="151" spans="1:7" s="10" customFormat="1" ht="15.75">
      <c r="A151" s="110" t="s">
        <v>316</v>
      </c>
      <c r="B151" s="17"/>
      <c r="C151" s="82">
        <f>SUM(C141:C147)+C150</f>
        <v>48000</v>
      </c>
      <c r="D151" s="82">
        <f>SUM(D141:D147)+D150</f>
        <v>48000</v>
      </c>
      <c r="E151" s="82">
        <f>SUM(E141:E147)+E150</f>
        <v>1422</v>
      </c>
      <c r="F151" s="152">
        <f t="shared" si="3"/>
        <v>2.9625</v>
      </c>
      <c r="G151" s="12"/>
    </row>
    <row r="152" spans="1:7" s="10" customFormat="1" ht="15.75">
      <c r="A152" s="43" t="s">
        <v>297</v>
      </c>
      <c r="B152" s="102"/>
      <c r="C152" s="84">
        <f>SUM(C153:C153:C155)</f>
        <v>4198000</v>
      </c>
      <c r="D152" s="84">
        <f>SUM(D153:D153:D155)</f>
        <v>4198000</v>
      </c>
      <c r="E152" s="84">
        <f>SUM(E153:E153:E155)</f>
        <v>4627288</v>
      </c>
      <c r="F152" s="152">
        <f t="shared" si="3"/>
        <v>110.22601238685088</v>
      </c>
      <c r="G152" s="12"/>
    </row>
    <row r="153" spans="1:7" s="10" customFormat="1" ht="15.75">
      <c r="A153" s="87" t="s">
        <v>374</v>
      </c>
      <c r="B153" s="100">
        <v>1</v>
      </c>
      <c r="C153" s="82">
        <f>SUMIF($B$126:$B$152,"1",C$126:C$152)</f>
        <v>0</v>
      </c>
      <c r="D153" s="82">
        <f>SUMIF($B$126:$B$152,"1",D$126:D$152)</f>
        <v>0</v>
      </c>
      <c r="E153" s="82">
        <f>SUMIF($B$126:$B$152,"1",E$126:E$152)</f>
        <v>0</v>
      </c>
      <c r="F153" s="152"/>
      <c r="G153" s="12"/>
    </row>
    <row r="154" spans="1:7" s="10" customFormat="1" ht="15.75">
      <c r="A154" s="87" t="s">
        <v>217</v>
      </c>
      <c r="B154" s="100">
        <v>2</v>
      </c>
      <c r="C154" s="82">
        <f>SUMIF($B$126:$B$152,"2",C$126:C$152)</f>
        <v>798000</v>
      </c>
      <c r="D154" s="82">
        <f>SUMIF($B$126:$B$152,"2",D$126:D$152)</f>
        <v>798000</v>
      </c>
      <c r="E154" s="82">
        <f>SUMIF($B$126:$B$152,"2",E$126:E$152)</f>
        <v>405438</v>
      </c>
      <c r="F154" s="152">
        <f t="shared" si="3"/>
        <v>50.80676691729323</v>
      </c>
      <c r="G154" s="12"/>
    </row>
    <row r="155" spans="1:7" s="10" customFormat="1" ht="15.75">
      <c r="A155" s="87" t="s">
        <v>109</v>
      </c>
      <c r="B155" s="100">
        <v>3</v>
      </c>
      <c r="C155" s="82">
        <f>SUMIF($B$126:$B$152,"3",C$126:C$152)</f>
        <v>3400000</v>
      </c>
      <c r="D155" s="82">
        <f>SUMIF($B$126:$B$152,"3",D$126:D$152)</f>
        <v>3400000</v>
      </c>
      <c r="E155" s="82">
        <f>SUMIF($B$126:$B$152,"3",E$126:E$152)</f>
        <v>4221850</v>
      </c>
      <c r="F155" s="152">
        <f t="shared" si="3"/>
        <v>124.17205882352943</v>
      </c>
      <c r="G155" s="12"/>
    </row>
    <row r="156" spans="1:7" s="10" customFormat="1" ht="15.75">
      <c r="A156" s="67" t="s">
        <v>321</v>
      </c>
      <c r="B156" s="17"/>
      <c r="C156" s="84"/>
      <c r="D156" s="84"/>
      <c r="E156" s="84"/>
      <c r="F156" s="152"/>
      <c r="G156" s="12"/>
    </row>
    <row r="157" spans="1:7" s="10" customFormat="1" ht="15.75" hidden="1">
      <c r="A157" s="87"/>
      <c r="B157" s="17"/>
      <c r="C157" s="82"/>
      <c r="D157" s="82"/>
      <c r="E157" s="82"/>
      <c r="F157" s="152" t="e">
        <f t="shared" si="3"/>
        <v>#DIV/0!</v>
      </c>
      <c r="G157" s="12"/>
    </row>
    <row r="158" spans="1:7" s="10" customFormat="1" ht="15.75" hidden="1">
      <c r="A158" s="87" t="s">
        <v>103</v>
      </c>
      <c r="B158" s="17"/>
      <c r="C158" s="82"/>
      <c r="D158" s="82"/>
      <c r="E158" s="82"/>
      <c r="F158" s="152" t="e">
        <f t="shared" si="3"/>
        <v>#DIV/0!</v>
      </c>
      <c r="G158" s="12"/>
    </row>
    <row r="159" spans="1:7" s="10" customFormat="1" ht="15.75" hidden="1">
      <c r="A159" s="109" t="s">
        <v>317</v>
      </c>
      <c r="B159" s="17"/>
      <c r="C159" s="82">
        <f>SUM(C157:C158)</f>
        <v>0</v>
      </c>
      <c r="D159" s="82">
        <f>SUM(D157:D158)</f>
        <v>0</v>
      </c>
      <c r="E159" s="82">
        <f>SUM(E157:E158)</f>
        <v>0</v>
      </c>
      <c r="F159" s="152" t="e">
        <f t="shared" si="3"/>
        <v>#DIV/0!</v>
      </c>
      <c r="G159" s="12"/>
    </row>
    <row r="160" spans="1:7" s="10" customFormat="1" ht="31.5">
      <c r="A160" s="87" t="s">
        <v>318</v>
      </c>
      <c r="B160" s="17"/>
      <c r="C160" s="82">
        <f>SUM(C161:C165)</f>
        <v>12000</v>
      </c>
      <c r="D160" s="82">
        <f>SUM(D161:D165)</f>
        <v>12000</v>
      </c>
      <c r="E160" s="82">
        <f>SUM(E161:E165)</f>
        <v>5200</v>
      </c>
      <c r="F160" s="152">
        <f t="shared" si="3"/>
        <v>43.333333333333336</v>
      </c>
      <c r="G160" s="12"/>
    </row>
    <row r="161" spans="1:7" s="10" customFormat="1" ht="15.75">
      <c r="A161" s="122" t="s">
        <v>426</v>
      </c>
      <c r="B161" s="17">
        <v>2</v>
      </c>
      <c r="C161" s="82"/>
      <c r="D161" s="82"/>
      <c r="E161" s="82">
        <v>1200</v>
      </c>
      <c r="F161" s="152"/>
      <c r="G161" s="12"/>
    </row>
    <row r="162" spans="1:7" s="10" customFormat="1" ht="15.75">
      <c r="A162" s="122" t="s">
        <v>509</v>
      </c>
      <c r="B162" s="17">
        <v>2</v>
      </c>
      <c r="C162" s="82">
        <v>12000</v>
      </c>
      <c r="D162" s="82">
        <v>12000</v>
      </c>
      <c r="E162" s="82">
        <v>4000</v>
      </c>
      <c r="F162" s="152">
        <f t="shared" si="3"/>
        <v>33.33333333333333</v>
      </c>
      <c r="G162" s="12"/>
    </row>
    <row r="163" spans="1:7" s="10" customFormat="1" ht="15.75" hidden="1">
      <c r="A163" s="122" t="s">
        <v>495</v>
      </c>
      <c r="B163" s="17">
        <v>2</v>
      </c>
      <c r="C163" s="82"/>
      <c r="D163" s="82"/>
      <c r="E163" s="82"/>
      <c r="F163" s="152" t="e">
        <f t="shared" si="3"/>
        <v>#DIV/0!</v>
      </c>
      <c r="G163" s="12"/>
    </row>
    <row r="164" spans="1:7" s="10" customFormat="1" ht="15.75" hidden="1">
      <c r="A164" s="122" t="s">
        <v>496</v>
      </c>
      <c r="B164" s="17">
        <v>2</v>
      </c>
      <c r="C164" s="82"/>
      <c r="D164" s="82"/>
      <c r="E164" s="82"/>
      <c r="F164" s="152" t="e">
        <f t="shared" si="3"/>
        <v>#DIV/0!</v>
      </c>
      <c r="G164" s="12"/>
    </row>
    <row r="165" spans="1:7" s="10" customFormat="1" ht="15.75" hidden="1">
      <c r="A165" s="122" t="s">
        <v>497</v>
      </c>
      <c r="B165" s="17">
        <v>2</v>
      </c>
      <c r="C165" s="82"/>
      <c r="D165" s="82"/>
      <c r="E165" s="82"/>
      <c r="F165" s="152" t="e">
        <f t="shared" si="3"/>
        <v>#DIV/0!</v>
      </c>
      <c r="G165" s="12"/>
    </row>
    <row r="166" spans="1:7" s="10" customFormat="1" ht="31.5" hidden="1">
      <c r="A166" s="87" t="s">
        <v>319</v>
      </c>
      <c r="B166" s="17">
        <v>2</v>
      </c>
      <c r="C166" s="82"/>
      <c r="D166" s="82"/>
      <c r="E166" s="82"/>
      <c r="F166" s="152" t="e">
        <f t="shared" si="3"/>
        <v>#DIV/0!</v>
      </c>
      <c r="G166" s="12"/>
    </row>
    <row r="167" spans="1:7" s="10" customFormat="1" ht="15.75" hidden="1">
      <c r="A167" s="87" t="s">
        <v>494</v>
      </c>
      <c r="B167" s="17"/>
      <c r="C167" s="82"/>
      <c r="D167" s="82"/>
      <c r="E167" s="82"/>
      <c r="F167" s="152" t="e">
        <f t="shared" si="3"/>
        <v>#DIV/0!</v>
      </c>
      <c r="G167" s="12"/>
    </row>
    <row r="168" spans="1:7" s="10" customFormat="1" ht="15.75">
      <c r="A168" s="110" t="s">
        <v>320</v>
      </c>
      <c r="B168" s="17"/>
      <c r="C168" s="82">
        <f>SUM(C161:C167)</f>
        <v>12000</v>
      </c>
      <c r="D168" s="82">
        <f>SUM(D161:D167)</f>
        <v>12000</v>
      </c>
      <c r="E168" s="82">
        <f>SUM(E161:E167)</f>
        <v>5200</v>
      </c>
      <c r="F168" s="152">
        <f t="shared" si="3"/>
        <v>43.333333333333336</v>
      </c>
      <c r="G168" s="12"/>
    </row>
    <row r="169" spans="1:7" s="10" customFormat="1" ht="15.75" hidden="1">
      <c r="A169" s="87" t="s">
        <v>103</v>
      </c>
      <c r="B169" s="17"/>
      <c r="C169" s="82"/>
      <c r="D169" s="82"/>
      <c r="E169" s="82"/>
      <c r="F169" s="152" t="e">
        <f t="shared" si="3"/>
        <v>#DIV/0!</v>
      </c>
      <c r="G169" s="12"/>
    </row>
    <row r="170" spans="1:7" s="10" customFormat="1" ht="15.75" hidden="1">
      <c r="A170" s="87" t="s">
        <v>103</v>
      </c>
      <c r="B170" s="17"/>
      <c r="C170" s="82"/>
      <c r="D170" s="82"/>
      <c r="E170" s="82"/>
      <c r="F170" s="152" t="e">
        <f t="shared" si="3"/>
        <v>#DIV/0!</v>
      </c>
      <c r="G170" s="12"/>
    </row>
    <row r="171" spans="1:7" s="10" customFormat="1" ht="15.75" hidden="1">
      <c r="A171" s="109" t="s">
        <v>322</v>
      </c>
      <c r="B171" s="17"/>
      <c r="C171" s="82">
        <f>SUM(C169:C170)</f>
        <v>0</v>
      </c>
      <c r="D171" s="82">
        <f>SUM(D169:D170)</f>
        <v>0</v>
      </c>
      <c r="E171" s="82">
        <f>SUM(E169:E170)</f>
        <v>0</v>
      </c>
      <c r="F171" s="152" t="e">
        <f t="shared" si="3"/>
        <v>#DIV/0!</v>
      </c>
      <c r="G171" s="12"/>
    </row>
    <row r="172" spans="1:7" s="10" customFormat="1" ht="15.75" hidden="1">
      <c r="A172" s="87" t="s">
        <v>103</v>
      </c>
      <c r="B172" s="17"/>
      <c r="C172" s="82"/>
      <c r="D172" s="82"/>
      <c r="E172" s="82"/>
      <c r="F172" s="152" t="e">
        <f t="shared" si="3"/>
        <v>#DIV/0!</v>
      </c>
      <c r="G172" s="12"/>
    </row>
    <row r="173" spans="1:7" s="10" customFormat="1" ht="15.75" hidden="1">
      <c r="A173" s="87"/>
      <c r="B173" s="17"/>
      <c r="C173" s="82"/>
      <c r="D173" s="82"/>
      <c r="E173" s="82"/>
      <c r="F173" s="152" t="e">
        <f t="shared" si="3"/>
        <v>#DIV/0!</v>
      </c>
      <c r="G173" s="12"/>
    </row>
    <row r="174" spans="1:7" s="10" customFormat="1" ht="15.75" hidden="1">
      <c r="A174" s="109" t="s">
        <v>323</v>
      </c>
      <c r="B174" s="17"/>
      <c r="C174" s="82">
        <f>SUM(C172:C173)</f>
        <v>0</v>
      </c>
      <c r="D174" s="82">
        <f>SUM(D172:D173)</f>
        <v>0</v>
      </c>
      <c r="E174" s="82">
        <f>SUM(E172:E173)</f>
        <v>0</v>
      </c>
      <c r="F174" s="152" t="e">
        <f t="shared" si="3"/>
        <v>#DIV/0!</v>
      </c>
      <c r="G174" s="12"/>
    </row>
    <row r="175" spans="1:7" s="10" customFormat="1" ht="15.75" hidden="1">
      <c r="A175" s="63" t="s">
        <v>324</v>
      </c>
      <c r="B175" s="17"/>
      <c r="C175" s="82">
        <f>C171+C174</f>
        <v>0</v>
      </c>
      <c r="D175" s="82">
        <f>D171+D174</f>
        <v>0</v>
      </c>
      <c r="E175" s="82">
        <f>E171+E174</f>
        <v>0</v>
      </c>
      <c r="F175" s="152" t="e">
        <f t="shared" si="3"/>
        <v>#DIV/0!</v>
      </c>
      <c r="G175" s="12"/>
    </row>
    <row r="176" spans="1:7" s="10" customFormat="1" ht="15.75" hidden="1">
      <c r="A176" s="87" t="s">
        <v>325</v>
      </c>
      <c r="B176" s="17">
        <v>2</v>
      </c>
      <c r="C176" s="82"/>
      <c r="D176" s="82"/>
      <c r="E176" s="82"/>
      <c r="F176" s="152" t="e">
        <f t="shared" si="3"/>
        <v>#DIV/0!</v>
      </c>
      <c r="G176" s="12"/>
    </row>
    <row r="177" spans="1:7" s="10" customFormat="1" ht="31.5">
      <c r="A177" s="87" t="s">
        <v>326</v>
      </c>
      <c r="B177" s="17">
        <v>2</v>
      </c>
      <c r="C177" s="82">
        <v>100000</v>
      </c>
      <c r="D177" s="82">
        <v>100000</v>
      </c>
      <c r="E177" s="82">
        <v>105626</v>
      </c>
      <c r="F177" s="152">
        <f t="shared" si="3"/>
        <v>105.626</v>
      </c>
      <c r="G177" s="12"/>
    </row>
    <row r="178" spans="1:7" s="10" customFormat="1" ht="31.5" hidden="1">
      <c r="A178" s="87" t="s">
        <v>327</v>
      </c>
      <c r="B178" s="17">
        <v>2</v>
      </c>
      <c r="C178" s="82"/>
      <c r="D178" s="82"/>
      <c r="E178" s="82"/>
      <c r="F178" s="152" t="e">
        <f t="shared" si="3"/>
        <v>#DIV/0!</v>
      </c>
      <c r="G178" s="12"/>
    </row>
    <row r="179" spans="1:7" s="10" customFormat="1" ht="15.75" hidden="1">
      <c r="A179" s="87" t="s">
        <v>329</v>
      </c>
      <c r="B179" s="17">
        <v>2</v>
      </c>
      <c r="C179" s="82"/>
      <c r="D179" s="82"/>
      <c r="E179" s="82"/>
      <c r="F179" s="152" t="e">
        <f t="shared" si="3"/>
        <v>#DIV/0!</v>
      </c>
      <c r="G179" s="12"/>
    </row>
    <row r="180" spans="1:7" s="10" customFormat="1" ht="31.5" hidden="1">
      <c r="A180" s="87" t="s">
        <v>328</v>
      </c>
      <c r="B180" s="17">
        <v>2</v>
      </c>
      <c r="C180" s="82"/>
      <c r="D180" s="82"/>
      <c r="E180" s="82"/>
      <c r="F180" s="152" t="e">
        <f t="shared" si="3"/>
        <v>#DIV/0!</v>
      </c>
      <c r="G180" s="12"/>
    </row>
    <row r="181" spans="1:7" s="10" customFormat="1" ht="15.75" hidden="1">
      <c r="A181" s="87" t="s">
        <v>330</v>
      </c>
      <c r="B181" s="17">
        <v>2</v>
      </c>
      <c r="C181" s="82"/>
      <c r="D181" s="82"/>
      <c r="E181" s="82"/>
      <c r="F181" s="152" t="e">
        <f t="shared" si="3"/>
        <v>#DIV/0!</v>
      </c>
      <c r="G181" s="12"/>
    </row>
    <row r="182" spans="1:7" s="10" customFormat="1" ht="15.75" hidden="1">
      <c r="A182" s="87" t="s">
        <v>103</v>
      </c>
      <c r="B182" s="17">
        <v>2</v>
      </c>
      <c r="C182" s="82"/>
      <c r="D182" s="82"/>
      <c r="E182" s="82"/>
      <c r="F182" s="152" t="e">
        <f t="shared" si="3"/>
        <v>#DIV/0!</v>
      </c>
      <c r="G182" s="12"/>
    </row>
    <row r="183" spans="1:7" s="10" customFormat="1" ht="15.75" hidden="1">
      <c r="A183" s="87" t="s">
        <v>103</v>
      </c>
      <c r="B183" s="17">
        <v>2</v>
      </c>
      <c r="C183" s="82"/>
      <c r="D183" s="82"/>
      <c r="E183" s="82"/>
      <c r="F183" s="152" t="e">
        <f t="shared" si="3"/>
        <v>#DIV/0!</v>
      </c>
      <c r="G183" s="12"/>
    </row>
    <row r="184" spans="1:7" s="10" customFormat="1" ht="15.75" hidden="1">
      <c r="A184" s="87" t="s">
        <v>103</v>
      </c>
      <c r="B184" s="17">
        <v>2</v>
      </c>
      <c r="C184" s="82"/>
      <c r="D184" s="82"/>
      <c r="E184" s="82"/>
      <c r="F184" s="152" t="e">
        <f t="shared" si="3"/>
        <v>#DIV/0!</v>
      </c>
      <c r="G184" s="12"/>
    </row>
    <row r="185" spans="1:7" s="10" customFormat="1" ht="15.75" hidden="1">
      <c r="A185" s="87" t="s">
        <v>103</v>
      </c>
      <c r="B185" s="17">
        <v>2</v>
      </c>
      <c r="C185" s="82"/>
      <c r="D185" s="82"/>
      <c r="E185" s="82"/>
      <c r="F185" s="152" t="e">
        <f t="shared" si="3"/>
        <v>#DIV/0!</v>
      </c>
      <c r="G185" s="12"/>
    </row>
    <row r="186" spans="1:7" s="10" customFormat="1" ht="15.75" hidden="1">
      <c r="A186" s="109" t="s">
        <v>331</v>
      </c>
      <c r="B186" s="17"/>
      <c r="C186" s="82">
        <f>SUM(C182:C185)</f>
        <v>0</v>
      </c>
      <c r="D186" s="82">
        <f>SUM(D182:D185)</f>
        <v>0</v>
      </c>
      <c r="E186" s="82">
        <f>SUM(E182:E185)</f>
        <v>0</v>
      </c>
      <c r="F186" s="152" t="e">
        <f t="shared" si="3"/>
        <v>#DIV/0!</v>
      </c>
      <c r="G186" s="12"/>
    </row>
    <row r="187" spans="1:7" s="10" customFormat="1" ht="15.75">
      <c r="A187" s="63" t="s">
        <v>332</v>
      </c>
      <c r="B187" s="17"/>
      <c r="C187" s="82">
        <f>SUM(C176:C181)+C186</f>
        <v>100000</v>
      </c>
      <c r="D187" s="82">
        <f>SUM(D176:D181)+D186</f>
        <v>100000</v>
      </c>
      <c r="E187" s="82">
        <f>SUM(E176:E181)+E186</f>
        <v>105626</v>
      </c>
      <c r="F187" s="152">
        <f t="shared" si="3"/>
        <v>105.626</v>
      </c>
      <c r="G187" s="12"/>
    </row>
    <row r="188" spans="1:7" s="10" customFormat="1" ht="15.75">
      <c r="A188" s="87" t="s">
        <v>361</v>
      </c>
      <c r="B188" s="17">
        <v>2</v>
      </c>
      <c r="C188" s="82">
        <v>617460</v>
      </c>
      <c r="D188" s="82">
        <v>617460</v>
      </c>
      <c r="E188" s="82">
        <v>746610</v>
      </c>
      <c r="F188" s="152">
        <f t="shared" si="3"/>
        <v>120.91633466135458</v>
      </c>
      <c r="G188" s="12"/>
    </row>
    <row r="189" spans="1:7" s="10" customFormat="1" ht="15.75" hidden="1">
      <c r="A189" s="87" t="s">
        <v>333</v>
      </c>
      <c r="B189" s="17">
        <v>2</v>
      </c>
      <c r="C189" s="82"/>
      <c r="D189" s="82"/>
      <c r="E189" s="82"/>
      <c r="F189" s="152" t="e">
        <f t="shared" si="3"/>
        <v>#DIV/0!</v>
      </c>
      <c r="G189" s="12"/>
    </row>
    <row r="190" spans="1:7" s="10" customFormat="1" ht="15.75" hidden="1">
      <c r="A190" s="87" t="s">
        <v>334</v>
      </c>
      <c r="B190" s="17">
        <v>2</v>
      </c>
      <c r="C190" s="82"/>
      <c r="D190" s="82"/>
      <c r="E190" s="82"/>
      <c r="F190" s="152" t="e">
        <f t="shared" si="3"/>
        <v>#DIV/0!</v>
      </c>
      <c r="G190" s="12"/>
    </row>
    <row r="191" spans="1:7" s="10" customFormat="1" ht="15.75">
      <c r="A191" s="110" t="s">
        <v>335</v>
      </c>
      <c r="B191" s="17"/>
      <c r="C191" s="82">
        <f>SUM(C188:C190)</f>
        <v>617460</v>
      </c>
      <c r="D191" s="82">
        <f>SUM(D188:D190)</f>
        <v>617460</v>
      </c>
      <c r="E191" s="82">
        <f>SUM(E188:E190)</f>
        <v>746610</v>
      </c>
      <c r="F191" s="152">
        <f t="shared" si="3"/>
        <v>120.91633466135458</v>
      </c>
      <c r="G191" s="12"/>
    </row>
    <row r="192" spans="1:7" s="10" customFormat="1" ht="15.75" hidden="1">
      <c r="A192" s="63" t="s">
        <v>336</v>
      </c>
      <c r="B192" s="17"/>
      <c r="C192" s="82"/>
      <c r="D192" s="82"/>
      <c r="E192" s="82"/>
      <c r="F192" s="152" t="e">
        <f t="shared" si="3"/>
        <v>#DIV/0!</v>
      </c>
      <c r="G192" s="12"/>
    </row>
    <row r="193" spans="1:7" s="10" customFormat="1" ht="15.75" hidden="1">
      <c r="A193" s="63" t="s">
        <v>337</v>
      </c>
      <c r="B193" s="17"/>
      <c r="C193" s="82"/>
      <c r="D193" s="82"/>
      <c r="E193" s="82"/>
      <c r="F193" s="152" t="e">
        <f t="shared" si="3"/>
        <v>#DIV/0!</v>
      </c>
      <c r="G193" s="12"/>
    </row>
    <row r="194" spans="1:7" s="10" customFormat="1" ht="15.75" hidden="1">
      <c r="A194" s="87" t="s">
        <v>455</v>
      </c>
      <c r="B194" s="17">
        <v>2</v>
      </c>
      <c r="C194" s="82"/>
      <c r="D194" s="82"/>
      <c r="E194" s="82"/>
      <c r="F194" s="152" t="e">
        <f t="shared" si="3"/>
        <v>#DIV/0!</v>
      </c>
      <c r="G194" s="12"/>
    </row>
    <row r="195" spans="1:7" s="10" customFormat="1" ht="31.5">
      <c r="A195" s="87" t="s">
        <v>456</v>
      </c>
      <c r="B195" s="17">
        <v>2</v>
      </c>
      <c r="C195" s="82">
        <v>15000</v>
      </c>
      <c r="D195" s="82">
        <v>15000</v>
      </c>
      <c r="E195" s="82">
        <v>12427</v>
      </c>
      <c r="F195" s="152">
        <f t="shared" si="3"/>
        <v>82.84666666666666</v>
      </c>
      <c r="G195" s="12"/>
    </row>
    <row r="196" spans="1:7" s="10" customFormat="1" ht="31.5">
      <c r="A196" s="63" t="s">
        <v>454</v>
      </c>
      <c r="B196" s="17"/>
      <c r="C196" s="82">
        <f>SUM(C194:C195)</f>
        <v>15000</v>
      </c>
      <c r="D196" s="82">
        <f>SUM(D194:D195)</f>
        <v>15000</v>
      </c>
      <c r="E196" s="82">
        <f>SUM(E194:E195)</f>
        <v>12427</v>
      </c>
      <c r="F196" s="152">
        <f t="shared" si="3"/>
        <v>82.84666666666666</v>
      </c>
      <c r="G196" s="12"/>
    </row>
    <row r="197" spans="1:7" s="10" customFormat="1" ht="15.75" hidden="1">
      <c r="A197" s="87" t="s">
        <v>457</v>
      </c>
      <c r="B197" s="17">
        <v>2</v>
      </c>
      <c r="C197" s="82"/>
      <c r="D197" s="82"/>
      <c r="E197" s="82"/>
      <c r="F197" s="152" t="e">
        <f t="shared" si="3"/>
        <v>#DIV/0!</v>
      </c>
      <c r="G197" s="12"/>
    </row>
    <row r="198" spans="1:7" s="10" customFormat="1" ht="15.75" hidden="1">
      <c r="A198" s="87" t="s">
        <v>458</v>
      </c>
      <c r="B198" s="17">
        <v>2</v>
      </c>
      <c r="C198" s="82"/>
      <c r="D198" s="82"/>
      <c r="E198" s="82"/>
      <c r="F198" s="152" t="e">
        <f t="shared" si="3"/>
        <v>#DIV/0!</v>
      </c>
      <c r="G198" s="12"/>
    </row>
    <row r="199" spans="1:7" s="10" customFormat="1" ht="15.75" hidden="1">
      <c r="A199" s="63" t="s">
        <v>338</v>
      </c>
      <c r="B199" s="106"/>
      <c r="C199" s="82">
        <f>SUM(C197:C198)</f>
        <v>0</v>
      </c>
      <c r="D199" s="82">
        <f>SUM(D197:D198)</f>
        <v>0</v>
      </c>
      <c r="E199" s="82">
        <f>SUM(E197:E198)</f>
        <v>0</v>
      </c>
      <c r="F199" s="152" t="e">
        <f t="shared" si="3"/>
        <v>#DIV/0!</v>
      </c>
      <c r="G199" s="12"/>
    </row>
    <row r="200" spans="1:7" s="10" customFormat="1" ht="15.75" hidden="1">
      <c r="A200" s="87" t="s">
        <v>416</v>
      </c>
      <c r="B200" s="106">
        <v>2</v>
      </c>
      <c r="C200" s="82"/>
      <c r="D200" s="82"/>
      <c r="E200" s="82"/>
      <c r="F200" s="152" t="e">
        <f aca="true" t="shared" si="4" ref="F200:F263">E200/D200*100</f>
        <v>#DIV/0!</v>
      </c>
      <c r="G200" s="12"/>
    </row>
    <row r="201" spans="1:7" s="10" customFormat="1" ht="78.75">
      <c r="A201" s="87" t="s">
        <v>339</v>
      </c>
      <c r="B201" s="106">
        <v>2</v>
      </c>
      <c r="C201" s="82"/>
      <c r="D201" s="82">
        <v>12000</v>
      </c>
      <c r="E201" s="82">
        <v>12000</v>
      </c>
      <c r="F201" s="152">
        <f t="shared" si="4"/>
        <v>100</v>
      </c>
      <c r="G201" s="12"/>
    </row>
    <row r="202" spans="1:7" s="10" customFormat="1" ht="31.5" hidden="1">
      <c r="A202" s="87" t="s">
        <v>341</v>
      </c>
      <c r="B202" s="106">
        <v>2</v>
      </c>
      <c r="C202" s="82"/>
      <c r="D202" s="82"/>
      <c r="E202" s="82"/>
      <c r="F202" s="152" t="e">
        <f t="shared" si="4"/>
        <v>#DIV/0!</v>
      </c>
      <c r="G202" s="12"/>
    </row>
    <row r="203" spans="1:7" s="10" customFormat="1" ht="15.75" hidden="1">
      <c r="A203" s="87" t="s">
        <v>342</v>
      </c>
      <c r="B203" s="106"/>
      <c r="C203" s="82"/>
      <c r="D203" s="82"/>
      <c r="E203" s="82"/>
      <c r="F203" s="152" t="e">
        <f t="shared" si="4"/>
        <v>#DIV/0!</v>
      </c>
      <c r="G203" s="12"/>
    </row>
    <row r="204" spans="1:7" s="10" customFormat="1" ht="15.75" hidden="1">
      <c r="A204" s="109" t="s">
        <v>340</v>
      </c>
      <c r="B204" s="106"/>
      <c r="C204" s="82">
        <f>SUM(C202:C203)</f>
        <v>0</v>
      </c>
      <c r="D204" s="82">
        <f>SUM(D202:D203)</f>
        <v>0</v>
      </c>
      <c r="E204" s="82">
        <f>SUM(E202:E203)</f>
        <v>0</v>
      </c>
      <c r="F204" s="152" t="e">
        <f t="shared" si="4"/>
        <v>#DIV/0!</v>
      </c>
      <c r="G204" s="12"/>
    </row>
    <row r="205" spans="1:7" s="10" customFormat="1" ht="15.75" hidden="1">
      <c r="A205" s="87" t="s">
        <v>103</v>
      </c>
      <c r="B205" s="106"/>
      <c r="C205" s="82"/>
      <c r="D205" s="82"/>
      <c r="E205" s="82"/>
      <c r="F205" s="152" t="e">
        <f t="shared" si="4"/>
        <v>#DIV/0!</v>
      </c>
      <c r="G205" s="12"/>
    </row>
    <row r="206" spans="1:7" s="10" customFormat="1" ht="15.75" hidden="1">
      <c r="A206" s="87" t="s">
        <v>103</v>
      </c>
      <c r="B206" s="106"/>
      <c r="C206" s="82"/>
      <c r="D206" s="82"/>
      <c r="E206" s="82"/>
      <c r="F206" s="152" t="e">
        <f t="shared" si="4"/>
        <v>#DIV/0!</v>
      </c>
      <c r="G206" s="12"/>
    </row>
    <row r="207" spans="1:7" s="10" customFormat="1" ht="17.25" customHeight="1" hidden="1">
      <c r="A207" s="109" t="s">
        <v>343</v>
      </c>
      <c r="B207" s="106"/>
      <c r="C207" s="82">
        <f>SUM(C205:C206)</f>
        <v>0</v>
      </c>
      <c r="D207" s="82">
        <f>SUM(D205:D206)</f>
        <v>0</v>
      </c>
      <c r="E207" s="82">
        <f>SUM(E205:E206)</f>
        <v>0</v>
      </c>
      <c r="F207" s="152" t="e">
        <f t="shared" si="4"/>
        <v>#DIV/0!</v>
      </c>
      <c r="G207" s="12"/>
    </row>
    <row r="208" spans="1:7" s="10" customFormat="1" ht="15.75">
      <c r="A208" s="63" t="s">
        <v>417</v>
      </c>
      <c r="B208" s="106"/>
      <c r="C208" s="82">
        <f>SUM(C201)+C204+C207</f>
        <v>0</v>
      </c>
      <c r="D208" s="82">
        <f>SUM(D201)+D204+D207</f>
        <v>12000</v>
      </c>
      <c r="E208" s="82">
        <f>SUM(E201)+E204+E207</f>
        <v>12000</v>
      </c>
      <c r="F208" s="152">
        <f t="shared" si="4"/>
        <v>100</v>
      </c>
      <c r="G208" s="12"/>
    </row>
    <row r="209" spans="1:7" s="10" customFormat="1" ht="15.75">
      <c r="A209" s="43" t="s">
        <v>321</v>
      </c>
      <c r="B209" s="102"/>
      <c r="C209" s="84">
        <f>SUM(C210:C210:C212)</f>
        <v>744460</v>
      </c>
      <c r="D209" s="84">
        <f>SUM(D210:D210:D212)</f>
        <v>756460</v>
      </c>
      <c r="E209" s="84">
        <f>SUM(E210:E210:E212)</f>
        <v>881863</v>
      </c>
      <c r="F209" s="152">
        <f t="shared" si="4"/>
        <v>116.57761150622636</v>
      </c>
      <c r="G209" s="12"/>
    </row>
    <row r="210" spans="1:7" s="10" customFormat="1" ht="15.75">
      <c r="A210" s="87" t="s">
        <v>374</v>
      </c>
      <c r="B210" s="100">
        <v>1</v>
      </c>
      <c r="C210" s="82">
        <f>SUMIF($B$156:$B$209,"1",C$156:C$209)</f>
        <v>0</v>
      </c>
      <c r="D210" s="82">
        <f>SUMIF($B$156:$B$209,"1",D$156:D$209)</f>
        <v>0</v>
      </c>
      <c r="E210" s="82">
        <f>SUMIF($B$156:$B$209,"1",E$156:E$209)</f>
        <v>0</v>
      </c>
      <c r="F210" s="152"/>
      <c r="G210" s="12"/>
    </row>
    <row r="211" spans="1:7" s="10" customFormat="1" ht="15.75">
      <c r="A211" s="87" t="s">
        <v>217</v>
      </c>
      <c r="B211" s="100">
        <v>2</v>
      </c>
      <c r="C211" s="82">
        <f>SUMIF($B$156:$B$209,"2",C$156:C$209)</f>
        <v>744460</v>
      </c>
      <c r="D211" s="82">
        <f>SUMIF($B$156:$B$209,"2",D$156:D$209)</f>
        <v>756460</v>
      </c>
      <c r="E211" s="82">
        <f>SUMIF($B$156:$B$209,"2",E$156:E$209)</f>
        <v>881863</v>
      </c>
      <c r="F211" s="152">
        <f t="shared" si="4"/>
        <v>116.57761150622636</v>
      </c>
      <c r="G211" s="12"/>
    </row>
    <row r="212" spans="1:7" s="10" customFormat="1" ht="15.75">
      <c r="A212" s="87" t="s">
        <v>109</v>
      </c>
      <c r="B212" s="100">
        <v>3</v>
      </c>
      <c r="C212" s="82">
        <f>SUMIF($B$156:$B$209,"3",C$156:C$209)</f>
        <v>0</v>
      </c>
      <c r="D212" s="82">
        <f>SUMIF($B$156:$B$209,"3",D$156:D$209)</f>
        <v>0</v>
      </c>
      <c r="E212" s="82">
        <f>SUMIF($B$156:$B$209,"3",E$156:E$209)</f>
        <v>0</v>
      </c>
      <c r="F212" s="152"/>
      <c r="G212" s="12"/>
    </row>
    <row r="213" spans="1:7" s="10" customFormat="1" ht="15.75" hidden="1">
      <c r="A213" s="67" t="s">
        <v>344</v>
      </c>
      <c r="B213" s="17"/>
      <c r="C213" s="84"/>
      <c r="D213" s="84"/>
      <c r="E213" s="84"/>
      <c r="F213" s="152"/>
      <c r="G213" s="12"/>
    </row>
    <row r="214" spans="1:7" s="10" customFormat="1" ht="15.75" hidden="1">
      <c r="A214" s="87" t="s">
        <v>102</v>
      </c>
      <c r="B214" s="106"/>
      <c r="C214" s="82"/>
      <c r="D214" s="82"/>
      <c r="E214" s="82"/>
      <c r="F214" s="152"/>
      <c r="G214" s="12"/>
    </row>
    <row r="215" spans="1:7" s="10" customFormat="1" ht="15.75" hidden="1">
      <c r="A215" s="110" t="s">
        <v>345</v>
      </c>
      <c r="B215" s="106"/>
      <c r="C215" s="82">
        <f>SUM(C214)</f>
        <v>0</v>
      </c>
      <c r="D215" s="82">
        <f>SUM(D214)</f>
        <v>0</v>
      </c>
      <c r="E215" s="82">
        <f>SUM(E214)</f>
        <v>0</v>
      </c>
      <c r="F215" s="152"/>
      <c r="G215" s="12"/>
    </row>
    <row r="216" spans="1:7" s="10" customFormat="1" ht="15.75" hidden="1">
      <c r="A216" s="87" t="s">
        <v>346</v>
      </c>
      <c r="B216" s="106">
        <v>2</v>
      </c>
      <c r="C216" s="82"/>
      <c r="D216" s="82"/>
      <c r="E216" s="82"/>
      <c r="F216" s="152"/>
      <c r="G216" s="12"/>
    </row>
    <row r="217" spans="1:7" s="10" customFormat="1" ht="15.75" hidden="1">
      <c r="A217" s="87" t="s">
        <v>103</v>
      </c>
      <c r="B217" s="106">
        <v>2</v>
      </c>
      <c r="C217" s="82"/>
      <c r="D217" s="82"/>
      <c r="E217" s="82"/>
      <c r="F217" s="152"/>
      <c r="G217" s="12"/>
    </row>
    <row r="218" spans="1:7" s="10" customFormat="1" ht="15.75" hidden="1">
      <c r="A218" s="87" t="s">
        <v>103</v>
      </c>
      <c r="B218" s="106">
        <v>2</v>
      </c>
      <c r="C218" s="82"/>
      <c r="D218" s="82"/>
      <c r="E218" s="82"/>
      <c r="F218" s="152"/>
      <c r="G218" s="12"/>
    </row>
    <row r="219" spans="1:7" s="10" customFormat="1" ht="31.5" hidden="1">
      <c r="A219" s="109" t="s">
        <v>348</v>
      </c>
      <c r="B219" s="106"/>
      <c r="C219" s="82">
        <f>SUM(C217:C218)</f>
        <v>0</v>
      </c>
      <c r="D219" s="82">
        <f>SUM(D217:D218)</f>
        <v>0</v>
      </c>
      <c r="E219" s="82">
        <f>SUM(E217:E218)</f>
        <v>0</v>
      </c>
      <c r="F219" s="152"/>
      <c r="G219" s="12"/>
    </row>
    <row r="220" spans="1:7" s="10" customFormat="1" ht="15.75" hidden="1">
      <c r="A220" s="63" t="s">
        <v>347</v>
      </c>
      <c r="B220" s="106"/>
      <c r="C220" s="82">
        <f>C216+C219</f>
        <v>0</v>
      </c>
      <c r="D220" s="82">
        <f>D216+D219</f>
        <v>0</v>
      </c>
      <c r="E220" s="82">
        <f>E216+E219</f>
        <v>0</v>
      </c>
      <c r="F220" s="152"/>
      <c r="G220" s="12"/>
    </row>
    <row r="221" spans="1:7" s="10" customFormat="1" ht="15.75" hidden="1">
      <c r="A221" s="87" t="s">
        <v>102</v>
      </c>
      <c r="B221" s="106">
        <v>2</v>
      </c>
      <c r="C221" s="82"/>
      <c r="D221" s="82"/>
      <c r="E221" s="82"/>
      <c r="F221" s="152"/>
      <c r="G221" s="12"/>
    </row>
    <row r="222" spans="1:7" s="10" customFormat="1" ht="15.75" hidden="1">
      <c r="A222" s="87" t="s">
        <v>102</v>
      </c>
      <c r="B222" s="106">
        <v>2</v>
      </c>
      <c r="C222" s="82"/>
      <c r="D222" s="82"/>
      <c r="E222" s="82"/>
      <c r="F222" s="152"/>
      <c r="G222" s="12"/>
    </row>
    <row r="223" spans="1:7" s="10" customFormat="1" ht="15.75" hidden="1">
      <c r="A223" s="87" t="s">
        <v>102</v>
      </c>
      <c r="B223" s="106">
        <v>2</v>
      </c>
      <c r="C223" s="82"/>
      <c r="D223" s="82"/>
      <c r="E223" s="82"/>
      <c r="F223" s="152"/>
      <c r="G223" s="12"/>
    </row>
    <row r="224" spans="1:7" s="10" customFormat="1" ht="15.75" hidden="1">
      <c r="A224" s="110" t="s">
        <v>349</v>
      </c>
      <c r="B224" s="106"/>
      <c r="C224" s="82">
        <f>SUM(C221:C223)</f>
        <v>0</v>
      </c>
      <c r="D224" s="82">
        <f>SUM(D221:D223)</f>
        <v>0</v>
      </c>
      <c r="E224" s="82">
        <f>SUM(E221:E223)</f>
        <v>0</v>
      </c>
      <c r="F224" s="152"/>
      <c r="G224" s="12"/>
    </row>
    <row r="225" spans="1:7" s="10" customFormat="1" ht="15.75" hidden="1">
      <c r="A225" s="87" t="s">
        <v>350</v>
      </c>
      <c r="B225" s="106">
        <v>2</v>
      </c>
      <c r="C225" s="82"/>
      <c r="D225" s="82"/>
      <c r="E225" s="82"/>
      <c r="F225" s="152"/>
      <c r="G225" s="12"/>
    </row>
    <row r="226" spans="1:7" s="10" customFormat="1" ht="15.75" hidden="1">
      <c r="A226" s="87" t="s">
        <v>351</v>
      </c>
      <c r="B226" s="106">
        <v>2</v>
      </c>
      <c r="C226" s="82"/>
      <c r="D226" s="82"/>
      <c r="E226" s="82"/>
      <c r="F226" s="152"/>
      <c r="G226" s="12"/>
    </row>
    <row r="227" spans="1:7" s="10" customFormat="1" ht="15.75" hidden="1">
      <c r="A227" s="63" t="s">
        <v>352</v>
      </c>
      <c r="B227" s="106"/>
      <c r="C227" s="82">
        <f>SUM(C225:C226)</f>
        <v>0</v>
      </c>
      <c r="D227" s="82">
        <f>SUM(D225:D226)</f>
        <v>0</v>
      </c>
      <c r="E227" s="82">
        <f>SUM(E225:E226)</f>
        <v>0</v>
      </c>
      <c r="F227" s="152"/>
      <c r="G227" s="12"/>
    </row>
    <row r="228" spans="1:7" s="10" customFormat="1" ht="15.75" hidden="1">
      <c r="A228" s="63" t="s">
        <v>353</v>
      </c>
      <c r="B228" s="106">
        <v>2</v>
      </c>
      <c r="C228" s="82"/>
      <c r="D228" s="82"/>
      <c r="E228" s="82"/>
      <c r="F228" s="152"/>
      <c r="G228" s="12"/>
    </row>
    <row r="229" spans="1:7" s="10" customFormat="1" ht="15.75" hidden="1">
      <c r="A229" s="43" t="s">
        <v>344</v>
      </c>
      <c r="B229" s="102"/>
      <c r="C229" s="84">
        <f>SUM(C230:C230:C232)</f>
        <v>0</v>
      </c>
      <c r="D229" s="84">
        <f>SUM(D230:D230:D232)</f>
        <v>0</v>
      </c>
      <c r="E229" s="84">
        <f>SUM(E230:E230:E232)</f>
        <v>0</v>
      </c>
      <c r="F229" s="152"/>
      <c r="G229" s="12"/>
    </row>
    <row r="230" spans="1:7" s="10" customFormat="1" ht="15.75" hidden="1">
      <c r="A230" s="87" t="s">
        <v>374</v>
      </c>
      <c r="B230" s="100">
        <v>1</v>
      </c>
      <c r="C230" s="82">
        <f>SUMIF($B$213:$B$229,"1",C$213:C$229)</f>
        <v>0</v>
      </c>
      <c r="D230" s="82">
        <f>SUMIF($B$213:$B$229,"1",D$213:D$229)</f>
        <v>0</v>
      </c>
      <c r="E230" s="82">
        <f>SUMIF($B$213:$B$229,"1",E$213:E$229)</f>
        <v>0</v>
      </c>
      <c r="F230" s="152"/>
      <c r="G230" s="12"/>
    </row>
    <row r="231" spans="1:7" s="10" customFormat="1" ht="15.75" hidden="1">
      <c r="A231" s="87" t="s">
        <v>217</v>
      </c>
      <c r="B231" s="100">
        <v>2</v>
      </c>
      <c r="C231" s="82">
        <f>SUMIF($B$213:$B$229,"2",C$213:C$229)</f>
        <v>0</v>
      </c>
      <c r="D231" s="82">
        <f>SUMIF($B$213:$B$229,"2",D$213:D$229)</f>
        <v>0</v>
      </c>
      <c r="E231" s="82">
        <f>SUMIF($B$213:$B$229,"2",E$213:E$229)</f>
        <v>0</v>
      </c>
      <c r="F231" s="152"/>
      <c r="G231" s="12"/>
    </row>
    <row r="232" spans="1:7" s="10" customFormat="1" ht="15.75" hidden="1">
      <c r="A232" s="87" t="s">
        <v>109</v>
      </c>
      <c r="B232" s="100">
        <v>3</v>
      </c>
      <c r="C232" s="82">
        <f>SUMIF($B$213:$B$229,"3",C$213:C$229)</f>
        <v>0</v>
      </c>
      <c r="D232" s="82">
        <f>SUMIF($B$213:$B$229,"3",D$213:D$229)</f>
        <v>0</v>
      </c>
      <c r="E232" s="82">
        <f>SUMIF($B$213:$B$229,"3",E$213:E$229)</f>
        <v>0</v>
      </c>
      <c r="F232" s="152"/>
      <c r="G232" s="12"/>
    </row>
    <row r="233" spans="1:7" s="10" customFormat="1" ht="15.75">
      <c r="A233" s="67" t="s">
        <v>357</v>
      </c>
      <c r="B233" s="17"/>
      <c r="C233" s="84"/>
      <c r="D233" s="84"/>
      <c r="E233" s="84"/>
      <c r="F233" s="152"/>
      <c r="G233" s="12"/>
    </row>
    <row r="234" spans="1:7" s="10" customFormat="1" ht="15.75" hidden="1">
      <c r="A234" s="87"/>
      <c r="B234" s="17"/>
      <c r="C234" s="84"/>
      <c r="D234" s="84"/>
      <c r="E234" s="84"/>
      <c r="F234" s="152" t="e">
        <f t="shared" si="4"/>
        <v>#DIV/0!</v>
      </c>
      <c r="G234" s="12"/>
    </row>
    <row r="235" spans="1:7" s="10" customFormat="1" ht="31.5" hidden="1">
      <c r="A235" s="63" t="s">
        <v>356</v>
      </c>
      <c r="B235" s="17"/>
      <c r="C235" s="82"/>
      <c r="D235" s="82"/>
      <c r="E235" s="82"/>
      <c r="F235" s="152" t="e">
        <f t="shared" si="4"/>
        <v>#DIV/0!</v>
      </c>
      <c r="G235" s="12"/>
    </row>
    <row r="236" spans="1:7" s="10" customFormat="1" ht="15.75" hidden="1">
      <c r="A236" s="87"/>
      <c r="B236" s="17"/>
      <c r="C236" s="82"/>
      <c r="D236" s="82"/>
      <c r="E236" s="82"/>
      <c r="F236" s="152" t="e">
        <f t="shared" si="4"/>
        <v>#DIV/0!</v>
      </c>
      <c r="G236" s="12"/>
    </row>
    <row r="237" spans="1:7" s="10" customFormat="1" ht="15.75">
      <c r="A237" s="87" t="s">
        <v>470</v>
      </c>
      <c r="B237" s="17">
        <v>2</v>
      </c>
      <c r="C237" s="82">
        <v>100000</v>
      </c>
      <c r="D237" s="82">
        <v>100000</v>
      </c>
      <c r="E237" s="82"/>
      <c r="F237" s="152">
        <f t="shared" si="4"/>
        <v>0</v>
      </c>
      <c r="G237" s="12"/>
    </row>
    <row r="238" spans="1:7" s="10" customFormat="1" ht="47.25">
      <c r="A238" s="63" t="s">
        <v>418</v>
      </c>
      <c r="B238" s="17"/>
      <c r="C238" s="82">
        <f>SUM(C236:C237)</f>
        <v>100000</v>
      </c>
      <c r="D238" s="82">
        <f>SUM(D236:D237)</f>
        <v>100000</v>
      </c>
      <c r="E238" s="82">
        <f>SUM(E236:E237)</f>
        <v>0</v>
      </c>
      <c r="F238" s="152">
        <f t="shared" si="4"/>
        <v>0</v>
      </c>
      <c r="G238" s="12"/>
    </row>
    <row r="239" spans="1:7" s="10" customFormat="1" ht="15.75" hidden="1">
      <c r="A239" s="63"/>
      <c r="B239" s="17"/>
      <c r="C239" s="82"/>
      <c r="D239" s="82"/>
      <c r="E239" s="82"/>
      <c r="F239" s="152" t="e">
        <f t="shared" si="4"/>
        <v>#DIV/0!</v>
      </c>
      <c r="G239" s="12"/>
    </row>
    <row r="240" spans="1:7" s="10" customFormat="1" ht="15.75" hidden="1">
      <c r="A240" s="63"/>
      <c r="B240" s="17"/>
      <c r="C240" s="82"/>
      <c r="D240" s="82"/>
      <c r="E240" s="82"/>
      <c r="F240" s="152" t="e">
        <f t="shared" si="4"/>
        <v>#DIV/0!</v>
      </c>
      <c r="G240" s="12"/>
    </row>
    <row r="241" spans="1:7" s="10" customFormat="1" ht="31.5">
      <c r="A241" s="63" t="s">
        <v>518</v>
      </c>
      <c r="B241" s="17">
        <v>2</v>
      </c>
      <c r="C241" s="82">
        <v>41700</v>
      </c>
      <c r="D241" s="82">
        <v>41700</v>
      </c>
      <c r="E241" s="82">
        <v>41700</v>
      </c>
      <c r="F241" s="152">
        <f t="shared" si="4"/>
        <v>100</v>
      </c>
      <c r="G241" s="12"/>
    </row>
    <row r="242" spans="1:7" s="10" customFormat="1" ht="15.75" hidden="1">
      <c r="A242" s="63" t="s">
        <v>419</v>
      </c>
      <c r="B242" s="17"/>
      <c r="C242" s="82"/>
      <c r="D242" s="82"/>
      <c r="E242" s="82"/>
      <c r="F242" s="152" t="e">
        <f t="shared" si="4"/>
        <v>#DIV/0!</v>
      </c>
      <c r="G242" s="12"/>
    </row>
    <row r="243" spans="1:7" s="10" customFormat="1" ht="15.75">
      <c r="A243" s="43" t="s">
        <v>357</v>
      </c>
      <c r="B243" s="102"/>
      <c r="C243" s="84">
        <f>SUM(C244:C244:C246)</f>
        <v>141700</v>
      </c>
      <c r="D243" s="84">
        <f>SUM(D244:D244:D246)</f>
        <v>141700</v>
      </c>
      <c r="E243" s="84">
        <f>SUM(E244:E244:E246)</f>
        <v>41700</v>
      </c>
      <c r="F243" s="152">
        <f t="shared" si="4"/>
        <v>29.428369795342274</v>
      </c>
      <c r="G243" s="12"/>
    </row>
    <row r="244" spans="1:7" s="10" customFormat="1" ht="15.75">
      <c r="A244" s="87" t="s">
        <v>374</v>
      </c>
      <c r="B244" s="100">
        <v>1</v>
      </c>
      <c r="C244" s="82">
        <f>SUMIF($B$233:$B$243,"1",C$233:C$243)</f>
        <v>0</v>
      </c>
      <c r="D244" s="82">
        <f>SUMIF($B$233:$B$243,"1",D$233:D$243)</f>
        <v>0</v>
      </c>
      <c r="E244" s="82">
        <f>SUMIF($B$233:$B$243,"1",E$233:E$243)</f>
        <v>0</v>
      </c>
      <c r="F244" s="152"/>
      <c r="G244" s="12"/>
    </row>
    <row r="245" spans="1:7" s="10" customFormat="1" ht="15.75">
      <c r="A245" s="87" t="s">
        <v>217</v>
      </c>
      <c r="B245" s="100">
        <v>2</v>
      </c>
      <c r="C245" s="82">
        <f>SUMIF($B$233:$B$243,"2",C$233:C$243)</f>
        <v>141700</v>
      </c>
      <c r="D245" s="82">
        <f>SUMIF($B$233:$B$243,"2",D$233:D$243)</f>
        <v>141700</v>
      </c>
      <c r="E245" s="82">
        <f>SUMIF($B$233:$B$243,"2",E$233:E$243)</f>
        <v>41700</v>
      </c>
      <c r="F245" s="152">
        <f t="shared" si="4"/>
        <v>29.428369795342274</v>
      </c>
      <c r="G245" s="12"/>
    </row>
    <row r="246" spans="1:7" s="10" customFormat="1" ht="15.75">
      <c r="A246" s="87" t="s">
        <v>109</v>
      </c>
      <c r="B246" s="100">
        <v>3</v>
      </c>
      <c r="C246" s="82">
        <f>SUMIF($B$233:$B$243,"3",C$233:C$243)</f>
        <v>0</v>
      </c>
      <c r="D246" s="82">
        <f>SUMIF($B$233:$B$243,"3",D$233:D$243)</f>
        <v>0</v>
      </c>
      <c r="E246" s="82">
        <f>SUMIF($B$233:$B$243,"3",E$233:E$243)</f>
        <v>0</v>
      </c>
      <c r="F246" s="152"/>
      <c r="G246" s="12"/>
    </row>
    <row r="247" spans="1:7" s="10" customFormat="1" ht="15.75">
      <c r="A247" s="67" t="s">
        <v>358</v>
      </c>
      <c r="B247" s="17"/>
      <c r="C247" s="84"/>
      <c r="D247" s="84"/>
      <c r="E247" s="84"/>
      <c r="F247" s="152"/>
      <c r="G247" s="12"/>
    </row>
    <row r="248" spans="1:7" s="10" customFormat="1" ht="15.75" hidden="1">
      <c r="A248" s="63"/>
      <c r="B248" s="17"/>
      <c r="C248" s="82"/>
      <c r="D248" s="82"/>
      <c r="E248" s="82"/>
      <c r="F248" s="152" t="e">
        <f t="shared" si="4"/>
        <v>#DIV/0!</v>
      </c>
      <c r="G248" s="12"/>
    </row>
    <row r="249" spans="1:7" s="10" customFormat="1" ht="31.5" hidden="1">
      <c r="A249" s="63" t="s">
        <v>359</v>
      </c>
      <c r="B249" s="17"/>
      <c r="C249" s="82"/>
      <c r="D249" s="82"/>
      <c r="E249" s="82"/>
      <c r="F249" s="152" t="e">
        <f t="shared" si="4"/>
        <v>#DIV/0!</v>
      </c>
      <c r="G249" s="12"/>
    </row>
    <row r="250" spans="1:7" s="10" customFormat="1" ht="31.5">
      <c r="A250" s="87" t="s">
        <v>498</v>
      </c>
      <c r="B250" s="17">
        <v>2</v>
      </c>
      <c r="C250" s="82">
        <v>18750</v>
      </c>
      <c r="D250" s="82">
        <v>18750</v>
      </c>
      <c r="E250" s="82">
        <v>15000</v>
      </c>
      <c r="F250" s="152">
        <f t="shared" si="4"/>
        <v>80</v>
      </c>
      <c r="G250" s="12"/>
    </row>
    <row r="251" spans="1:7" s="10" customFormat="1" ht="47.25">
      <c r="A251" s="63" t="s">
        <v>420</v>
      </c>
      <c r="B251" s="17"/>
      <c r="C251" s="82">
        <f>SUM(C250)</f>
        <v>18750</v>
      </c>
      <c r="D251" s="82">
        <f>SUM(D250)</f>
        <v>18750</v>
      </c>
      <c r="E251" s="82">
        <f>SUM(E250)</f>
        <v>15000</v>
      </c>
      <c r="F251" s="152">
        <f t="shared" si="4"/>
        <v>80</v>
      </c>
      <c r="G251" s="12"/>
    </row>
    <row r="252" spans="1:7" s="10" customFormat="1" ht="15.75" hidden="1">
      <c r="A252" s="63"/>
      <c r="B252" s="17"/>
      <c r="C252" s="82"/>
      <c r="D252" s="82"/>
      <c r="E252" s="82"/>
      <c r="F252" s="152" t="e">
        <f t="shared" si="4"/>
        <v>#DIV/0!</v>
      </c>
      <c r="G252" s="12"/>
    </row>
    <row r="253" spans="1:7" s="10" customFormat="1" ht="15.75" hidden="1">
      <c r="A253" s="63"/>
      <c r="B253" s="17"/>
      <c r="C253" s="82"/>
      <c r="D253" s="82"/>
      <c r="E253" s="82"/>
      <c r="F253" s="152" t="e">
        <f t="shared" si="4"/>
        <v>#DIV/0!</v>
      </c>
      <c r="G253" s="12"/>
    </row>
    <row r="254" spans="1:7" s="10" customFormat="1" ht="15.75" hidden="1">
      <c r="A254" s="63"/>
      <c r="B254" s="17"/>
      <c r="C254" s="82"/>
      <c r="D254" s="82"/>
      <c r="E254" s="82"/>
      <c r="F254" s="152" t="e">
        <f t="shared" si="4"/>
        <v>#DIV/0!</v>
      </c>
      <c r="G254" s="12"/>
    </row>
    <row r="255" spans="1:7" s="10" customFormat="1" ht="15.75" hidden="1">
      <c r="A255" s="63" t="s">
        <v>421</v>
      </c>
      <c r="B255" s="17"/>
      <c r="C255" s="82"/>
      <c r="D255" s="82"/>
      <c r="E255" s="82"/>
      <c r="F255" s="152" t="e">
        <f t="shared" si="4"/>
        <v>#DIV/0!</v>
      </c>
      <c r="G255" s="12"/>
    </row>
    <row r="256" spans="1:7" s="10" customFormat="1" ht="31.5">
      <c r="A256" s="43" t="s">
        <v>358</v>
      </c>
      <c r="B256" s="102"/>
      <c r="C256" s="84">
        <f>SUM(C257:C257:C259)</f>
        <v>18750</v>
      </c>
      <c r="D256" s="84">
        <f>SUM(D257:D257:D259)</f>
        <v>18750</v>
      </c>
      <c r="E256" s="84">
        <f>SUM(E257:E257:E259)</f>
        <v>15000</v>
      </c>
      <c r="F256" s="152">
        <f t="shared" si="4"/>
        <v>80</v>
      </c>
      <c r="G256" s="12"/>
    </row>
    <row r="257" spans="1:7" s="10" customFormat="1" ht="15.75">
      <c r="A257" s="87" t="s">
        <v>374</v>
      </c>
      <c r="B257" s="100">
        <v>1</v>
      </c>
      <c r="C257" s="82">
        <f>SUMIF($B$247:$B$256,"1",C$247:C$256)</f>
        <v>0</v>
      </c>
      <c r="D257" s="82">
        <f>SUMIF($B$247:$B$256,"1",D$247:D$256)</f>
        <v>0</v>
      </c>
      <c r="E257" s="82">
        <f>SUMIF($B$247:$B$256,"1",E$247:E$256)</f>
        <v>0</v>
      </c>
      <c r="F257" s="152"/>
      <c r="G257" s="12"/>
    </row>
    <row r="258" spans="1:7" s="10" customFormat="1" ht="15.75">
      <c r="A258" s="87" t="s">
        <v>217</v>
      </c>
      <c r="B258" s="100">
        <v>2</v>
      </c>
      <c r="C258" s="82">
        <f>SUMIF($B$247:$B$256,"2",C$247:C$256)</f>
        <v>18750</v>
      </c>
      <c r="D258" s="82">
        <f>SUMIF($B$247:$B$256,"2",D$247:D$256)</f>
        <v>18750</v>
      </c>
      <c r="E258" s="82">
        <f>SUMIF($B$247:$B$256,"2",E$247:E$256)</f>
        <v>15000</v>
      </c>
      <c r="F258" s="152">
        <f t="shared" si="4"/>
        <v>80</v>
      </c>
      <c r="G258" s="12"/>
    </row>
    <row r="259" spans="1:7" s="10" customFormat="1" ht="15.75">
      <c r="A259" s="87" t="s">
        <v>109</v>
      </c>
      <c r="B259" s="100">
        <v>3</v>
      </c>
      <c r="C259" s="82">
        <f>SUMIF($B$247:$B$256,"3",C$247:C$256)</f>
        <v>0</v>
      </c>
      <c r="D259" s="82">
        <f>SUMIF($B$247:$B$256,"3",D$247:D$256)</f>
        <v>0</v>
      </c>
      <c r="E259" s="82">
        <f>SUMIF($B$247:$B$256,"3",E$247:E$256)</f>
        <v>0</v>
      </c>
      <c r="F259" s="152"/>
      <c r="G259" s="12"/>
    </row>
    <row r="260" spans="1:7" s="10" customFormat="1" ht="49.5">
      <c r="A260" s="68" t="s">
        <v>432</v>
      </c>
      <c r="B260" s="103"/>
      <c r="C260" s="83"/>
      <c r="D260" s="83"/>
      <c r="E260" s="83"/>
      <c r="F260" s="152"/>
      <c r="G260" s="12"/>
    </row>
    <row r="261" spans="1:7" s="10" customFormat="1" ht="16.5">
      <c r="A261" s="67" t="s">
        <v>147</v>
      </c>
      <c r="B261" s="103"/>
      <c r="C261" s="83"/>
      <c r="D261" s="83"/>
      <c r="E261" s="83"/>
      <c r="F261" s="152"/>
      <c r="G261" s="12"/>
    </row>
    <row r="262" spans="1:7" s="10" customFormat="1" ht="16.5" customHeight="1">
      <c r="A262" s="63" t="s">
        <v>203</v>
      </c>
      <c r="B262" s="103">
        <v>2</v>
      </c>
      <c r="C262" s="85">
        <v>2926918</v>
      </c>
      <c r="D262" s="85">
        <v>3106600</v>
      </c>
      <c r="E262" s="85">
        <v>3106600</v>
      </c>
      <c r="F262" s="152">
        <f t="shared" si="4"/>
        <v>100</v>
      </c>
      <c r="G262" s="12"/>
    </row>
    <row r="263" spans="1:7" s="10" customFormat="1" ht="15.75" hidden="1">
      <c r="A263" s="63" t="s">
        <v>424</v>
      </c>
      <c r="B263" s="102">
        <v>2</v>
      </c>
      <c r="C263" s="85"/>
      <c r="D263" s="85"/>
      <c r="E263" s="85"/>
      <c r="F263" s="152" t="e">
        <f t="shared" si="4"/>
        <v>#DIV/0!</v>
      </c>
      <c r="G263" s="12"/>
    </row>
    <row r="264" spans="1:7" s="10" customFormat="1" ht="31.5">
      <c r="A264" s="43" t="s">
        <v>147</v>
      </c>
      <c r="B264" s="102"/>
      <c r="C264" s="84">
        <f>SUM(C265:C267)</f>
        <v>2926918</v>
      </c>
      <c r="D264" s="84">
        <f>SUM(D265:D267)</f>
        <v>3106600</v>
      </c>
      <c r="E264" s="84">
        <f>SUM(E265:E267)</f>
        <v>3106600</v>
      </c>
      <c r="F264" s="152">
        <f aca="true" t="shared" si="5" ref="F264:F302">E264/D264*100</f>
        <v>100</v>
      </c>
      <c r="G264" s="12"/>
    </row>
    <row r="265" spans="1:7" s="10" customFormat="1" ht="15.75">
      <c r="A265" s="87" t="s">
        <v>374</v>
      </c>
      <c r="B265" s="100">
        <v>1</v>
      </c>
      <c r="C265" s="82">
        <f>SUMIF($B$261:$B$264,"1",C$261:C$264)</f>
        <v>0</v>
      </c>
      <c r="D265" s="82">
        <f>SUMIF($B$261:$B$264,"1",D$261:D$264)</f>
        <v>0</v>
      </c>
      <c r="E265" s="82">
        <f>SUMIF($B$261:$B$264,"1",E$261:E$264)</f>
        <v>0</v>
      </c>
      <c r="F265" s="152"/>
      <c r="G265" s="12"/>
    </row>
    <row r="266" spans="1:7" s="10" customFormat="1" ht="15.75">
      <c r="A266" s="87" t="s">
        <v>217</v>
      </c>
      <c r="B266" s="100">
        <v>2</v>
      </c>
      <c r="C266" s="82">
        <f>SUMIF($B$261:$B$264,"2",C$261:C$264)</f>
        <v>2926918</v>
      </c>
      <c r="D266" s="82">
        <f>SUMIF($B$261:$B$264,"2",D$261:D$264)</f>
        <v>3106600</v>
      </c>
      <c r="E266" s="82">
        <f>SUMIF($B$261:$B$264,"2",E$261:E$264)</f>
        <v>3106600</v>
      </c>
      <c r="F266" s="152">
        <f t="shared" si="5"/>
        <v>100</v>
      </c>
      <c r="G266" s="12"/>
    </row>
    <row r="267" spans="1:7" s="10" customFormat="1" ht="15.75">
      <c r="A267" s="87" t="s">
        <v>109</v>
      </c>
      <c r="B267" s="100">
        <v>3</v>
      </c>
      <c r="C267" s="82">
        <f>SUMIF($B$261:$B$264,"3",C$261:C$264)</f>
        <v>0</v>
      </c>
      <c r="D267" s="82">
        <f>SUMIF($B$261:$B$264,"3",D$261:D$264)</f>
        <v>0</v>
      </c>
      <c r="E267" s="82">
        <f>SUMIF($B$261:$B$264,"3",E$261:E$264)</f>
        <v>0</v>
      </c>
      <c r="F267" s="152"/>
      <c r="G267" s="12"/>
    </row>
    <row r="268" spans="1:7" s="10" customFormat="1" ht="15.75" hidden="1">
      <c r="A268" s="67" t="s">
        <v>148</v>
      </c>
      <c r="B268" s="100"/>
      <c r="C268" s="82"/>
      <c r="D268" s="82"/>
      <c r="E268" s="82"/>
      <c r="F268" s="152"/>
      <c r="G268" s="12"/>
    </row>
    <row r="269" spans="1:7" s="10" customFormat="1" ht="31.5" hidden="1">
      <c r="A269" s="63" t="s">
        <v>203</v>
      </c>
      <c r="B269" s="103">
        <v>2</v>
      </c>
      <c r="C269" s="82"/>
      <c r="D269" s="82"/>
      <c r="E269" s="82"/>
      <c r="F269" s="152"/>
      <c r="G269" s="12"/>
    </row>
    <row r="270" spans="1:7" s="10" customFormat="1" ht="15.75" hidden="1">
      <c r="A270" s="63" t="s">
        <v>424</v>
      </c>
      <c r="B270" s="102">
        <v>2</v>
      </c>
      <c r="C270" s="85"/>
      <c r="D270" s="85"/>
      <c r="E270" s="85"/>
      <c r="F270" s="152"/>
      <c r="G270" s="12"/>
    </row>
    <row r="271" spans="1:7" s="10" customFormat="1" ht="15.75" hidden="1">
      <c r="A271" s="43" t="s">
        <v>148</v>
      </c>
      <c r="B271" s="102"/>
      <c r="C271" s="84">
        <f>SUM(C272:C274)</f>
        <v>0</v>
      </c>
      <c r="D271" s="84">
        <f>SUM(D272:D274)</f>
        <v>0</v>
      </c>
      <c r="E271" s="84">
        <f>SUM(E272:E274)</f>
        <v>0</v>
      </c>
      <c r="F271" s="152"/>
      <c r="G271" s="12"/>
    </row>
    <row r="272" spans="1:7" s="10" customFormat="1" ht="15.75" hidden="1">
      <c r="A272" s="87" t="s">
        <v>374</v>
      </c>
      <c r="B272" s="100">
        <v>1</v>
      </c>
      <c r="C272" s="82">
        <f>SUMIF($B$268:$B$271,"1",C$268:C$271)</f>
        <v>0</v>
      </c>
      <c r="D272" s="82">
        <f>SUMIF($B$268:$B$271,"1",D$268:D$271)</f>
        <v>0</v>
      </c>
      <c r="E272" s="82">
        <f>SUMIF($B$268:$B$271,"1",E$268:E$271)</f>
        <v>0</v>
      </c>
      <c r="F272" s="152"/>
      <c r="G272" s="12"/>
    </row>
    <row r="273" spans="1:7" s="10" customFormat="1" ht="15.75" hidden="1">
      <c r="A273" s="87" t="s">
        <v>217</v>
      </c>
      <c r="B273" s="100">
        <v>2</v>
      </c>
      <c r="C273" s="82">
        <f>SUMIF($B$268:$B$271,"2",C$268:C$271)</f>
        <v>0</v>
      </c>
      <c r="D273" s="82">
        <f>SUMIF($B$268:$B$271,"2",D$268:D$271)</f>
        <v>0</v>
      </c>
      <c r="E273" s="82">
        <f>SUMIF($B$268:$B$271,"2",E$268:E$271)</f>
        <v>0</v>
      </c>
      <c r="F273" s="152"/>
      <c r="G273" s="12"/>
    </row>
    <row r="274" spans="1:7" s="10" customFormat="1" ht="15.75" hidden="1">
      <c r="A274" s="87" t="s">
        <v>109</v>
      </c>
      <c r="B274" s="100">
        <v>3</v>
      </c>
      <c r="C274" s="82">
        <f>SUMIF($B$268:$B$271,"3",C$268:C$271)</f>
        <v>0</v>
      </c>
      <c r="D274" s="82">
        <f>SUMIF($B$268:$B$271,"3",D$268:D$271)</f>
        <v>0</v>
      </c>
      <c r="E274" s="82">
        <f>SUMIF($B$268:$B$271,"3",E$268:E$271)</f>
        <v>0</v>
      </c>
      <c r="F274" s="152"/>
      <c r="G274" s="12"/>
    </row>
    <row r="275" spans="1:7" s="10" customFormat="1" ht="49.5">
      <c r="A275" s="68" t="s">
        <v>81</v>
      </c>
      <c r="B275" s="103"/>
      <c r="C275" s="83">
        <f>C276+C289</f>
        <v>0</v>
      </c>
      <c r="D275" s="83">
        <f>D276+D289</f>
        <v>0</v>
      </c>
      <c r="E275" s="83">
        <f>E276+E289</f>
        <v>0</v>
      </c>
      <c r="F275" s="152"/>
      <c r="G275" s="12"/>
    </row>
    <row r="276" spans="1:7" s="10" customFormat="1" ht="15.75">
      <c r="A276" s="67" t="s">
        <v>145</v>
      </c>
      <c r="B276" s="102"/>
      <c r="C276" s="85"/>
      <c r="D276" s="85"/>
      <c r="E276" s="85"/>
      <c r="F276" s="152"/>
      <c r="G276" s="12"/>
    </row>
    <row r="277" spans="1:7" s="10" customFormat="1" ht="15.75">
      <c r="A277" s="63" t="s">
        <v>202</v>
      </c>
      <c r="B277" s="102"/>
      <c r="C277" s="85"/>
      <c r="D277" s="85"/>
      <c r="E277" s="85"/>
      <c r="F277" s="152"/>
      <c r="G277" s="12"/>
    </row>
    <row r="278" spans="1:7" s="10" customFormat="1" ht="31.5" hidden="1">
      <c r="A278" s="87" t="s">
        <v>422</v>
      </c>
      <c r="B278" s="102"/>
      <c r="C278" s="85"/>
      <c r="D278" s="85"/>
      <c r="E278" s="85"/>
      <c r="F278" s="152" t="e">
        <f t="shared" si="5"/>
        <v>#DIV/0!</v>
      </c>
      <c r="G278" s="12"/>
    </row>
    <row r="279" spans="1:7" s="10" customFormat="1" ht="31.5" hidden="1">
      <c r="A279" s="87" t="s">
        <v>214</v>
      </c>
      <c r="B279" s="102"/>
      <c r="C279" s="85"/>
      <c r="D279" s="85"/>
      <c r="E279" s="85"/>
      <c r="F279" s="152" t="e">
        <f t="shared" si="5"/>
        <v>#DIV/0!</v>
      </c>
      <c r="G279" s="12"/>
    </row>
    <row r="280" spans="1:7" s="10" customFormat="1" ht="31.5" hidden="1">
      <c r="A280" s="87" t="s">
        <v>423</v>
      </c>
      <c r="B280" s="102"/>
      <c r="C280" s="85"/>
      <c r="D280" s="85"/>
      <c r="E280" s="85"/>
      <c r="F280" s="152" t="e">
        <f t="shared" si="5"/>
        <v>#DIV/0!</v>
      </c>
      <c r="G280" s="12"/>
    </row>
    <row r="281" spans="1:7" s="10" customFormat="1" ht="31.5">
      <c r="A281" s="87" t="s">
        <v>213</v>
      </c>
      <c r="B281" s="102">
        <v>2</v>
      </c>
      <c r="C281" s="85"/>
      <c r="D281" s="85">
        <v>278749</v>
      </c>
      <c r="E281" s="85">
        <v>278749</v>
      </c>
      <c r="F281" s="152">
        <f t="shared" si="5"/>
        <v>100</v>
      </c>
      <c r="G281" s="12"/>
    </row>
    <row r="282" spans="1:7" s="10" customFormat="1" ht="15.75" hidden="1">
      <c r="A282" s="87" t="s">
        <v>212</v>
      </c>
      <c r="B282" s="102"/>
      <c r="C282" s="85"/>
      <c r="D282" s="85"/>
      <c r="E282" s="85"/>
      <c r="F282" s="152" t="e">
        <f t="shared" si="5"/>
        <v>#DIV/0!</v>
      </c>
      <c r="G282" s="12"/>
    </row>
    <row r="283" spans="1:7" s="10" customFormat="1" ht="15.75" hidden="1">
      <c r="A283" s="63" t="s">
        <v>204</v>
      </c>
      <c r="B283" s="102"/>
      <c r="C283" s="85"/>
      <c r="D283" s="85"/>
      <c r="E283" s="85"/>
      <c r="F283" s="152" t="e">
        <f t="shared" si="5"/>
        <v>#DIV/0!</v>
      </c>
      <c r="G283" s="12"/>
    </row>
    <row r="284" spans="1:7" s="10" customFormat="1" ht="31.5" hidden="1">
      <c r="A284" s="63" t="s">
        <v>205</v>
      </c>
      <c r="B284" s="102"/>
      <c r="C284" s="85"/>
      <c r="D284" s="85"/>
      <c r="E284" s="85"/>
      <c r="F284" s="152" t="e">
        <f t="shared" si="5"/>
        <v>#DIV/0!</v>
      </c>
      <c r="G284" s="12"/>
    </row>
    <row r="285" spans="1:7" s="10" customFormat="1" ht="31.5">
      <c r="A285" s="43" t="s">
        <v>145</v>
      </c>
      <c r="B285" s="102"/>
      <c r="C285" s="84">
        <f>SUM(C286:C288)</f>
        <v>0</v>
      </c>
      <c r="D285" s="84">
        <f>SUM(D286:D288)</f>
        <v>278749</v>
      </c>
      <c r="E285" s="84">
        <f>SUM(E286:E288)</f>
        <v>278749</v>
      </c>
      <c r="F285" s="152">
        <f t="shared" si="5"/>
        <v>100</v>
      </c>
      <c r="G285" s="12"/>
    </row>
    <row r="286" spans="1:7" s="10" customFormat="1" ht="15.75">
      <c r="A286" s="87" t="s">
        <v>374</v>
      </c>
      <c r="B286" s="100">
        <v>1</v>
      </c>
      <c r="C286" s="82">
        <f>SUMIF($B$276:$B$285,"1",C$276:C$285)</f>
        <v>0</v>
      </c>
      <c r="D286" s="82">
        <f>SUMIF($B$276:$B$285,"1",D$276:D$285)</f>
        <v>0</v>
      </c>
      <c r="E286" s="82">
        <f>SUMIF($B$276:$B$285,"1",E$276:E$285)</f>
        <v>0</v>
      </c>
      <c r="F286" s="152"/>
      <c r="G286" s="12"/>
    </row>
    <row r="287" spans="1:7" s="10" customFormat="1" ht="15.75">
      <c r="A287" s="87" t="s">
        <v>217</v>
      </c>
      <c r="B287" s="100">
        <v>2</v>
      </c>
      <c r="C287" s="82">
        <f>SUMIF($B$276:$B$285,"2",C$276:C$285)</f>
        <v>0</v>
      </c>
      <c r="D287" s="82">
        <f>SUMIF($B$276:$B$285,"2",D$276:D$285)</f>
        <v>278749</v>
      </c>
      <c r="E287" s="82">
        <f>SUMIF($B$276:$B$285,"2",E$276:E$285)</f>
        <v>278749</v>
      </c>
      <c r="F287" s="152">
        <f t="shared" si="5"/>
        <v>100</v>
      </c>
      <c r="G287" s="12"/>
    </row>
    <row r="288" spans="1:7" s="10" customFormat="1" ht="15.75">
      <c r="A288" s="87" t="s">
        <v>109</v>
      </c>
      <c r="B288" s="100">
        <v>3</v>
      </c>
      <c r="C288" s="82">
        <f>SUMIF($B$276:$B$285,"3",C$276:C$285)</f>
        <v>0</v>
      </c>
      <c r="D288" s="82">
        <f>SUMIF($B$276:$B$285,"3",D$276:D$285)</f>
        <v>0</v>
      </c>
      <c r="E288" s="82">
        <f>SUMIF($B$276:$B$285,"3",E$276:E$285)</f>
        <v>0</v>
      </c>
      <c r="F288" s="152"/>
      <c r="G288" s="12"/>
    </row>
    <row r="289" spans="1:7" s="10" customFormat="1" ht="15.75" hidden="1">
      <c r="A289" s="67" t="s">
        <v>146</v>
      </c>
      <c r="B289" s="102"/>
      <c r="C289" s="85"/>
      <c r="D289" s="85"/>
      <c r="E289" s="85"/>
      <c r="F289" s="152" t="e">
        <f t="shared" si="5"/>
        <v>#DIV/0!</v>
      </c>
      <c r="G289" s="12"/>
    </row>
    <row r="290" spans="1:7" s="10" customFormat="1" ht="15.75" hidden="1">
      <c r="A290" s="63" t="s">
        <v>202</v>
      </c>
      <c r="B290" s="102"/>
      <c r="C290" s="85"/>
      <c r="D290" s="85"/>
      <c r="E290" s="85"/>
      <c r="F290" s="152" t="e">
        <f t="shared" si="5"/>
        <v>#DIV/0!</v>
      </c>
      <c r="G290" s="12"/>
    </row>
    <row r="291" spans="1:7" s="10" customFormat="1" ht="31.5" hidden="1">
      <c r="A291" s="87" t="s">
        <v>422</v>
      </c>
      <c r="B291" s="102"/>
      <c r="C291" s="85"/>
      <c r="D291" s="85"/>
      <c r="E291" s="85"/>
      <c r="F291" s="152" t="e">
        <f t="shared" si="5"/>
        <v>#DIV/0!</v>
      </c>
      <c r="G291" s="12"/>
    </row>
    <row r="292" spans="1:7" s="10" customFormat="1" ht="31.5" hidden="1">
      <c r="A292" s="87" t="s">
        <v>214</v>
      </c>
      <c r="B292" s="102"/>
      <c r="C292" s="85"/>
      <c r="D292" s="85"/>
      <c r="E292" s="85"/>
      <c r="F292" s="152" t="e">
        <f t="shared" si="5"/>
        <v>#DIV/0!</v>
      </c>
      <c r="G292" s="12"/>
    </row>
    <row r="293" spans="1:7" s="10" customFormat="1" ht="31.5" hidden="1">
      <c r="A293" s="87" t="s">
        <v>423</v>
      </c>
      <c r="B293" s="102"/>
      <c r="C293" s="85"/>
      <c r="D293" s="85"/>
      <c r="E293" s="85"/>
      <c r="F293" s="152" t="e">
        <f t="shared" si="5"/>
        <v>#DIV/0!</v>
      </c>
      <c r="G293" s="12"/>
    </row>
    <row r="294" spans="1:7" s="10" customFormat="1" ht="15.75" hidden="1">
      <c r="A294" s="87" t="s">
        <v>213</v>
      </c>
      <c r="B294" s="102"/>
      <c r="C294" s="85"/>
      <c r="D294" s="85"/>
      <c r="E294" s="85"/>
      <c r="F294" s="152" t="e">
        <f t="shared" si="5"/>
        <v>#DIV/0!</v>
      </c>
      <c r="G294" s="12"/>
    </row>
    <row r="295" spans="1:7" s="10" customFormat="1" ht="15.75" hidden="1">
      <c r="A295" s="87" t="s">
        <v>212</v>
      </c>
      <c r="B295" s="102"/>
      <c r="C295" s="85"/>
      <c r="D295" s="85"/>
      <c r="E295" s="85"/>
      <c r="F295" s="152" t="e">
        <f t="shared" si="5"/>
        <v>#DIV/0!</v>
      </c>
      <c r="G295" s="12"/>
    </row>
    <row r="296" spans="1:7" s="10" customFormat="1" ht="15.75" hidden="1">
      <c r="A296" s="63" t="s">
        <v>204</v>
      </c>
      <c r="B296" s="102"/>
      <c r="C296" s="85"/>
      <c r="D296" s="85"/>
      <c r="E296" s="85"/>
      <c r="F296" s="152" t="e">
        <f t="shared" si="5"/>
        <v>#DIV/0!</v>
      </c>
      <c r="G296" s="12"/>
    </row>
    <row r="297" spans="1:7" s="10" customFormat="1" ht="31.5" hidden="1">
      <c r="A297" s="63" t="s">
        <v>205</v>
      </c>
      <c r="B297" s="102"/>
      <c r="C297" s="85"/>
      <c r="D297" s="85"/>
      <c r="E297" s="85"/>
      <c r="F297" s="152" t="e">
        <f t="shared" si="5"/>
        <v>#DIV/0!</v>
      </c>
      <c r="G297" s="12"/>
    </row>
    <row r="298" spans="1:7" s="10" customFormat="1" ht="15.75" hidden="1">
      <c r="A298" s="43" t="s">
        <v>146</v>
      </c>
      <c r="B298" s="102"/>
      <c r="C298" s="84">
        <f>SUM(C299:C301)</f>
        <v>0</v>
      </c>
      <c r="D298" s="84">
        <f>SUM(D299:D301)</f>
        <v>0</v>
      </c>
      <c r="E298" s="84">
        <f>SUM(E299:E301)</f>
        <v>0</v>
      </c>
      <c r="F298" s="152" t="e">
        <f t="shared" si="5"/>
        <v>#DIV/0!</v>
      </c>
      <c r="G298" s="12"/>
    </row>
    <row r="299" spans="1:7" s="10" customFormat="1" ht="15.75" hidden="1">
      <c r="A299" s="87" t="s">
        <v>374</v>
      </c>
      <c r="B299" s="100">
        <v>1</v>
      </c>
      <c r="C299" s="82">
        <f>SUMIF($B$289:$B$298,"1",C$289:C$298)</f>
        <v>0</v>
      </c>
      <c r="D299" s="82">
        <f>SUMIF($B$289:$B$298,"1",D$289:D$298)</f>
        <v>0</v>
      </c>
      <c r="E299" s="82">
        <f>SUMIF($B$289:$B$298,"1",E$289:E$298)</f>
        <v>0</v>
      </c>
      <c r="F299" s="152" t="e">
        <f t="shared" si="5"/>
        <v>#DIV/0!</v>
      </c>
      <c r="G299" s="12"/>
    </row>
    <row r="300" spans="1:7" s="10" customFormat="1" ht="15.75" hidden="1">
      <c r="A300" s="87" t="s">
        <v>217</v>
      </c>
      <c r="B300" s="100">
        <v>2</v>
      </c>
      <c r="C300" s="82">
        <f>SUMIF($B$289:$B$298,"2",C$289:C$298)</f>
        <v>0</v>
      </c>
      <c r="D300" s="82">
        <f>SUMIF($B$289:$B$298,"2",D$289:D$298)</f>
        <v>0</v>
      </c>
      <c r="E300" s="82">
        <f>SUMIF($B$289:$B$298,"2",E$289:E$298)</f>
        <v>0</v>
      </c>
      <c r="F300" s="152" t="e">
        <f t="shared" si="5"/>
        <v>#DIV/0!</v>
      </c>
      <c r="G300" s="12"/>
    </row>
    <row r="301" spans="1:7" s="10" customFormat="1" ht="15.75" hidden="1">
      <c r="A301" s="87" t="s">
        <v>109</v>
      </c>
      <c r="B301" s="100">
        <v>3</v>
      </c>
      <c r="C301" s="82">
        <f>SUMIF($B$289:$B$298,"3",C$289:C$298)</f>
        <v>0</v>
      </c>
      <c r="D301" s="82">
        <f>SUMIF($B$289:$B$298,"3",D$289:D$298)</f>
        <v>0</v>
      </c>
      <c r="E301" s="82">
        <f>SUMIF($B$289:$B$298,"3",E$289:E$298)</f>
        <v>0</v>
      </c>
      <c r="F301" s="152" t="e">
        <f t="shared" si="5"/>
        <v>#DIV/0!</v>
      </c>
      <c r="G301" s="12"/>
    </row>
    <row r="302" spans="1:7" s="10" customFormat="1" ht="16.5">
      <c r="A302" s="68" t="s">
        <v>82</v>
      </c>
      <c r="B302" s="103"/>
      <c r="C302" s="107">
        <f>C92+C122+C152+C209++C229+C243+C256+C264+C271+C285+C298</f>
        <v>19868352</v>
      </c>
      <c r="D302" s="107">
        <f>D92+D122+D152+D209++D229+D243+D256+D264+D271+D285+D298</f>
        <v>22231883</v>
      </c>
      <c r="E302" s="107">
        <f>E92+E122+E152+E209++E229+E243+E256+E264+E271+E285+E298</f>
        <v>20905729</v>
      </c>
      <c r="F302" s="152">
        <f t="shared" si="5"/>
        <v>94.03490023764519</v>
      </c>
      <c r="G302" s="12"/>
    </row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0.28125" style="2" customWidth="1"/>
    <col min="5" max="5" width="10.421875" style="2" customWidth="1"/>
    <col min="6" max="6" width="9.28125" style="2" customWidth="1"/>
    <col min="7" max="8" width="10.57421875" style="2" customWidth="1"/>
    <col min="9" max="9" width="10.421875" style="2" customWidth="1"/>
    <col min="10" max="10" width="11.140625" style="20" customWidth="1"/>
    <col min="11" max="11" width="10.57421875" style="20" customWidth="1"/>
    <col min="12" max="12" width="10.28125" style="20" customWidth="1"/>
    <col min="13" max="16384" width="9.140625" style="2" customWidth="1"/>
  </cols>
  <sheetData>
    <row r="1" spans="1:12" ht="15.75">
      <c r="A1" s="311" t="s">
        <v>501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5.75">
      <c r="A2" s="311" t="s">
        <v>452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08" t="s">
        <v>9</v>
      </c>
      <c r="C5" s="308" t="s">
        <v>125</v>
      </c>
      <c r="D5" s="324" t="s">
        <v>14</v>
      </c>
      <c r="E5" s="324"/>
      <c r="F5" s="324"/>
      <c r="G5" s="324" t="s">
        <v>15</v>
      </c>
      <c r="H5" s="324"/>
      <c r="I5" s="324"/>
      <c r="J5" s="324" t="s">
        <v>16</v>
      </c>
      <c r="K5" s="324"/>
      <c r="L5" s="324"/>
    </row>
    <row r="6" spans="1:12" s="3" customFormat="1" ht="33" customHeight="1">
      <c r="A6" s="1">
        <v>2</v>
      </c>
      <c r="B6" s="308"/>
      <c r="C6" s="308"/>
      <c r="D6" s="40" t="s">
        <v>4</v>
      </c>
      <c r="E6" s="40" t="s">
        <v>542</v>
      </c>
      <c r="F6" s="40" t="s">
        <v>540</v>
      </c>
      <c r="G6" s="40" t="s">
        <v>4</v>
      </c>
      <c r="H6" s="40" t="s">
        <v>542</v>
      </c>
      <c r="I6" s="40" t="s">
        <v>540</v>
      </c>
      <c r="J6" s="40" t="s">
        <v>4</v>
      </c>
      <c r="K6" s="40" t="s">
        <v>542</v>
      </c>
      <c r="L6" s="40" t="s">
        <v>540</v>
      </c>
    </row>
    <row r="7" spans="1:12" s="3" customFormat="1" ht="15.75">
      <c r="A7" s="1">
        <v>3</v>
      </c>
      <c r="B7" s="104" t="s">
        <v>92</v>
      </c>
      <c r="C7" s="99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9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184</v>
      </c>
      <c r="C9" s="99"/>
      <c r="D9" s="5">
        <f>SUM(D8)</f>
        <v>0</v>
      </c>
      <c r="E9" s="5">
        <f>SUM(E8)</f>
        <v>0</v>
      </c>
      <c r="F9" s="5">
        <f>SUM(F8)</f>
        <v>0</v>
      </c>
      <c r="G9" s="115"/>
      <c r="H9" s="115"/>
      <c r="I9" s="115"/>
      <c r="J9" s="115"/>
      <c r="K9" s="115"/>
      <c r="L9" s="115"/>
    </row>
    <row r="10" spans="1:16" s="3" customFormat="1" ht="15.75">
      <c r="A10" s="1">
        <v>4</v>
      </c>
      <c r="B10" s="7" t="s">
        <v>516</v>
      </c>
      <c r="C10" s="99">
        <v>2</v>
      </c>
      <c r="D10" s="5">
        <v>3100</v>
      </c>
      <c r="E10" s="5">
        <v>3100</v>
      </c>
      <c r="F10" s="5">
        <v>0</v>
      </c>
      <c r="G10" s="5">
        <v>0</v>
      </c>
      <c r="H10" s="5">
        <v>0</v>
      </c>
      <c r="I10" s="5">
        <v>0</v>
      </c>
      <c r="J10" s="5">
        <f aca="true" t="shared" si="0" ref="J10:L14">D10+G10</f>
        <v>3100</v>
      </c>
      <c r="K10" s="5">
        <f t="shared" si="0"/>
        <v>3100</v>
      </c>
      <c r="L10" s="5">
        <f t="shared" si="0"/>
        <v>0</v>
      </c>
      <c r="M10" s="137"/>
      <c r="N10" s="137"/>
      <c r="O10" s="137"/>
      <c r="P10" s="137"/>
    </row>
    <row r="11" spans="1:16" s="3" customFormat="1" ht="47.25">
      <c r="A11" s="1">
        <v>5</v>
      </c>
      <c r="B11" s="120" t="s">
        <v>517</v>
      </c>
      <c r="C11" s="99">
        <v>2</v>
      </c>
      <c r="D11" s="5">
        <v>2322835</v>
      </c>
      <c r="E11" s="5">
        <v>2322835</v>
      </c>
      <c r="F11" s="5">
        <v>160000</v>
      </c>
      <c r="G11" s="5">
        <v>627165</v>
      </c>
      <c r="H11" s="5">
        <v>627165</v>
      </c>
      <c r="I11" s="5">
        <v>43200</v>
      </c>
      <c r="J11" s="5">
        <f t="shared" si="0"/>
        <v>2950000</v>
      </c>
      <c r="K11" s="5">
        <f t="shared" si="0"/>
        <v>2950000</v>
      </c>
      <c r="L11" s="5">
        <f t="shared" si="0"/>
        <v>203200</v>
      </c>
      <c r="M11" s="137"/>
      <c r="N11" s="137"/>
      <c r="O11" s="137"/>
      <c r="P11" s="137"/>
    </row>
    <row r="12" spans="1:16" s="3" customFormat="1" ht="15.75" hidden="1">
      <c r="A12" s="1"/>
      <c r="B12" s="7"/>
      <c r="C12" s="99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  <c r="M12" s="137"/>
      <c r="N12" s="137"/>
      <c r="O12" s="137"/>
      <c r="P12" s="137"/>
    </row>
    <row r="13" spans="1:16" s="3" customFormat="1" ht="15.75" hidden="1">
      <c r="A13" s="1"/>
      <c r="B13" s="7"/>
      <c r="C13" s="99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  <c r="M13" s="137"/>
      <c r="N13" s="137"/>
      <c r="O13" s="137"/>
      <c r="P13" s="137"/>
    </row>
    <row r="14" spans="1:16" s="3" customFormat="1" ht="15.75" hidden="1">
      <c r="A14" s="1"/>
      <c r="B14" s="120"/>
      <c r="C14" s="99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  <c r="M14" s="137"/>
      <c r="N14" s="137"/>
      <c r="O14" s="137"/>
      <c r="P14" s="137"/>
    </row>
    <row r="15" spans="1:16" s="3" customFormat="1" ht="31.5">
      <c r="A15" s="1">
        <v>6</v>
      </c>
      <c r="B15" s="7" t="s">
        <v>183</v>
      </c>
      <c r="C15" s="99"/>
      <c r="D15" s="5">
        <f>SUM(D10:D14)</f>
        <v>2325935</v>
      </c>
      <c r="E15" s="5">
        <f>SUM(E10:E14)</f>
        <v>2325935</v>
      </c>
      <c r="F15" s="5">
        <f>SUM(F10:F14)</f>
        <v>160000</v>
      </c>
      <c r="G15" s="115"/>
      <c r="H15" s="115"/>
      <c r="I15" s="115"/>
      <c r="J15" s="115"/>
      <c r="K15" s="115"/>
      <c r="L15" s="115"/>
      <c r="M15" s="137"/>
      <c r="N15" s="137"/>
      <c r="O15" s="137"/>
      <c r="P15" s="137"/>
    </row>
    <row r="16" spans="1:16" s="3" customFormat="1" ht="15.75">
      <c r="A16" s="1">
        <v>7</v>
      </c>
      <c r="B16" s="7" t="s">
        <v>535</v>
      </c>
      <c r="C16" s="99">
        <v>2</v>
      </c>
      <c r="D16" s="5">
        <v>0</v>
      </c>
      <c r="E16" s="5">
        <v>44874</v>
      </c>
      <c r="F16" s="5">
        <v>44874</v>
      </c>
      <c r="G16" s="5">
        <v>0</v>
      </c>
      <c r="H16" s="5">
        <v>12116</v>
      </c>
      <c r="I16" s="5">
        <v>12116</v>
      </c>
      <c r="J16" s="5">
        <f>D16+G16</f>
        <v>0</v>
      </c>
      <c r="K16" s="5">
        <f>E16+H16</f>
        <v>56990</v>
      </c>
      <c r="L16" s="5">
        <f>F16+I16</f>
        <v>56990</v>
      </c>
      <c r="M16" s="137"/>
      <c r="N16" s="137"/>
      <c r="O16" s="137"/>
      <c r="P16" s="137"/>
    </row>
    <row r="17" spans="1:16" s="3" customFormat="1" ht="47.25">
      <c r="A17" s="1">
        <v>8</v>
      </c>
      <c r="B17" s="7" t="s">
        <v>182</v>
      </c>
      <c r="C17" s="99"/>
      <c r="D17" s="5">
        <f>SUM(D16)</f>
        <v>0</v>
      </c>
      <c r="E17" s="5">
        <f>SUM(E16)</f>
        <v>44874</v>
      </c>
      <c r="F17" s="5">
        <f>SUM(F16)</f>
        <v>44874</v>
      </c>
      <c r="G17" s="115"/>
      <c r="H17" s="115"/>
      <c r="I17" s="115"/>
      <c r="J17" s="115"/>
      <c r="K17" s="115"/>
      <c r="L17" s="115"/>
      <c r="M17" s="137"/>
      <c r="N17" s="137"/>
      <c r="O17" s="137"/>
      <c r="P17" s="137"/>
    </row>
    <row r="18" spans="1:16" s="3" customFormat="1" ht="15.75">
      <c r="A18" s="1">
        <v>9</v>
      </c>
      <c r="B18" s="120" t="s">
        <v>500</v>
      </c>
      <c r="C18" s="99">
        <v>2</v>
      </c>
      <c r="D18" s="5">
        <v>157480</v>
      </c>
      <c r="E18" s="5">
        <v>149606</v>
      </c>
      <c r="F18" s="5">
        <v>149528</v>
      </c>
      <c r="G18" s="5">
        <v>42520</v>
      </c>
      <c r="H18" s="5">
        <v>40394</v>
      </c>
      <c r="I18" s="5">
        <v>40372</v>
      </c>
      <c r="J18" s="5">
        <f aca="true" t="shared" si="1" ref="J18:L24">D18+G18</f>
        <v>200000</v>
      </c>
      <c r="K18" s="5">
        <f t="shared" si="1"/>
        <v>190000</v>
      </c>
      <c r="L18" s="5">
        <f t="shared" si="1"/>
        <v>189900</v>
      </c>
      <c r="M18" s="137"/>
      <c r="N18" s="137"/>
      <c r="O18" s="137"/>
      <c r="P18" s="137"/>
    </row>
    <row r="19" spans="1:16" s="3" customFormat="1" ht="15.75">
      <c r="A19" s="1">
        <v>10</v>
      </c>
      <c r="B19" s="120" t="s">
        <v>502</v>
      </c>
      <c r="C19" s="99">
        <v>2</v>
      </c>
      <c r="D19" s="5">
        <v>118110</v>
      </c>
      <c r="E19" s="5">
        <v>125984</v>
      </c>
      <c r="F19" s="5">
        <v>125984</v>
      </c>
      <c r="G19" s="5">
        <v>31890</v>
      </c>
      <c r="H19" s="5">
        <v>34016</v>
      </c>
      <c r="I19" s="5">
        <v>34016</v>
      </c>
      <c r="J19" s="5">
        <f t="shared" si="1"/>
        <v>150000</v>
      </c>
      <c r="K19" s="5">
        <f t="shared" si="1"/>
        <v>160000</v>
      </c>
      <c r="L19" s="5">
        <f t="shared" si="1"/>
        <v>160000</v>
      </c>
      <c r="M19" s="137"/>
      <c r="N19" s="137"/>
      <c r="O19" s="137"/>
      <c r="P19" s="137"/>
    </row>
    <row r="20" spans="1:16" s="3" customFormat="1" ht="15.75" hidden="1">
      <c r="A20" s="1"/>
      <c r="B20" s="7"/>
      <c r="C20" s="99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  <c r="M20" s="137"/>
      <c r="N20" s="137"/>
      <c r="O20" s="137"/>
      <c r="P20" s="137"/>
    </row>
    <row r="21" spans="1:16" s="3" customFormat="1" ht="15.75" hidden="1">
      <c r="A21" s="1"/>
      <c r="B21" s="7"/>
      <c r="C21" s="99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  <c r="M21" s="137"/>
      <c r="N21" s="137"/>
      <c r="O21" s="137"/>
      <c r="P21" s="137"/>
    </row>
    <row r="22" spans="1:16" s="3" customFormat="1" ht="15.75" hidden="1">
      <c r="A22" s="1"/>
      <c r="B22" s="120"/>
      <c r="C22" s="99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  <c r="M22" s="137"/>
      <c r="N22" s="137"/>
      <c r="O22" s="137"/>
      <c r="P22" s="137"/>
    </row>
    <row r="23" spans="1:16" s="3" customFormat="1" ht="15.75">
      <c r="A23" s="1">
        <v>11</v>
      </c>
      <c r="B23" s="7" t="s">
        <v>531</v>
      </c>
      <c r="C23" s="99">
        <v>2</v>
      </c>
      <c r="D23" s="5">
        <v>0</v>
      </c>
      <c r="E23" s="5">
        <v>12100</v>
      </c>
      <c r="F23" s="5">
        <v>12100</v>
      </c>
      <c r="G23" s="5">
        <v>0</v>
      </c>
      <c r="H23" s="5">
        <v>3267</v>
      </c>
      <c r="I23" s="5">
        <v>3267</v>
      </c>
      <c r="J23" s="5">
        <f t="shared" si="1"/>
        <v>0</v>
      </c>
      <c r="K23" s="5">
        <f t="shared" si="1"/>
        <v>15367</v>
      </c>
      <c r="L23" s="5">
        <f t="shared" si="1"/>
        <v>15367</v>
      </c>
      <c r="M23" s="137"/>
      <c r="N23" s="137"/>
      <c r="O23" s="137"/>
      <c r="P23" s="137"/>
    </row>
    <row r="24" spans="1:16" s="3" customFormat="1" ht="15.75">
      <c r="A24" s="1">
        <v>12</v>
      </c>
      <c r="B24" s="7" t="s">
        <v>534</v>
      </c>
      <c r="C24" s="99">
        <v>2</v>
      </c>
      <c r="D24" s="5">
        <v>0</v>
      </c>
      <c r="E24" s="5">
        <v>37000</v>
      </c>
      <c r="F24" s="5">
        <v>37000</v>
      </c>
      <c r="G24" s="5">
        <v>0</v>
      </c>
      <c r="H24" s="5">
        <v>9990</v>
      </c>
      <c r="I24" s="5">
        <v>9990</v>
      </c>
      <c r="J24" s="5">
        <f>D24+G24</f>
        <v>0</v>
      </c>
      <c r="K24" s="5">
        <f>E24+H24</f>
        <v>46990</v>
      </c>
      <c r="L24" s="5">
        <f t="shared" si="1"/>
        <v>46990</v>
      </c>
      <c r="M24" s="137"/>
      <c r="N24" s="137"/>
      <c r="O24" s="137"/>
      <c r="P24" s="137"/>
    </row>
    <row r="25" spans="1:16" s="3" customFormat="1" ht="47.25">
      <c r="A25" s="1">
        <v>13</v>
      </c>
      <c r="B25" s="7" t="s">
        <v>185</v>
      </c>
      <c r="C25" s="99"/>
      <c r="D25" s="5">
        <f>SUM(D18:D24)</f>
        <v>275590</v>
      </c>
      <c r="E25" s="5">
        <f>SUM(E18:E24)</f>
        <v>324690</v>
      </c>
      <c r="F25" s="5">
        <f>SUM(F18:F24)</f>
        <v>324612</v>
      </c>
      <c r="G25" s="115"/>
      <c r="H25" s="115"/>
      <c r="I25" s="115"/>
      <c r="J25" s="115"/>
      <c r="K25" s="115"/>
      <c r="L25" s="115"/>
      <c r="M25" s="137"/>
      <c r="N25" s="137"/>
      <c r="O25" s="137"/>
      <c r="P25" s="137"/>
    </row>
    <row r="26" spans="1:16" s="3" customFormat="1" ht="15.75" hidden="1">
      <c r="A26" s="1"/>
      <c r="B26" s="7" t="s">
        <v>186</v>
      </c>
      <c r="C26" s="99"/>
      <c r="D26" s="5"/>
      <c r="E26" s="5"/>
      <c r="F26" s="5"/>
      <c r="G26" s="115"/>
      <c r="H26" s="115"/>
      <c r="I26" s="115"/>
      <c r="J26" s="115"/>
      <c r="K26" s="115"/>
      <c r="L26" s="115"/>
      <c r="M26" s="137"/>
      <c r="N26" s="137"/>
      <c r="O26" s="137"/>
      <c r="P26" s="137"/>
    </row>
    <row r="27" spans="1:16" s="3" customFormat="1" ht="31.5" hidden="1">
      <c r="A27" s="1"/>
      <c r="B27" s="7" t="s">
        <v>187</v>
      </c>
      <c r="C27" s="99"/>
      <c r="D27" s="5"/>
      <c r="E27" s="5"/>
      <c r="F27" s="5"/>
      <c r="G27" s="115"/>
      <c r="H27" s="115"/>
      <c r="I27" s="115"/>
      <c r="J27" s="115"/>
      <c r="K27" s="115"/>
      <c r="L27" s="115"/>
      <c r="M27" s="137"/>
      <c r="N27" s="137"/>
      <c r="O27" s="137"/>
      <c r="P27" s="137"/>
    </row>
    <row r="28" spans="1:16" s="3" customFormat="1" ht="47.25">
      <c r="A28" s="1">
        <v>14</v>
      </c>
      <c r="B28" s="7" t="s">
        <v>206</v>
      </c>
      <c r="C28" s="99"/>
      <c r="D28" s="115"/>
      <c r="E28" s="115"/>
      <c r="F28" s="115"/>
      <c r="G28" s="5">
        <f>SUM(G7:G27)</f>
        <v>701575</v>
      </c>
      <c r="H28" s="5">
        <f>SUM(H7:H27)</f>
        <v>726948</v>
      </c>
      <c r="I28" s="5">
        <f>SUM(I7:I27)</f>
        <v>142961</v>
      </c>
      <c r="J28" s="115"/>
      <c r="K28" s="115"/>
      <c r="L28" s="115"/>
      <c r="M28" s="137"/>
      <c r="N28" s="137"/>
      <c r="O28" s="137"/>
      <c r="P28" s="137"/>
    </row>
    <row r="29" spans="1:16" s="3" customFormat="1" ht="15.75">
      <c r="A29" s="1">
        <v>15</v>
      </c>
      <c r="B29" s="9" t="s">
        <v>92</v>
      </c>
      <c r="C29" s="99"/>
      <c r="D29" s="14">
        <f aca="true" t="shared" si="2" ref="D29:I29">SUM(D30:D32)</f>
        <v>2601525</v>
      </c>
      <c r="E29" s="14">
        <f>SUM(E30:E32)</f>
        <v>2695499</v>
      </c>
      <c r="F29" s="14">
        <f t="shared" si="2"/>
        <v>529486</v>
      </c>
      <c r="G29" s="14">
        <f t="shared" si="2"/>
        <v>701575</v>
      </c>
      <c r="H29" s="14">
        <f>SUM(H30:H32)</f>
        <v>726948</v>
      </c>
      <c r="I29" s="14">
        <f t="shared" si="2"/>
        <v>142961</v>
      </c>
      <c r="J29" s="14">
        <f aca="true" t="shared" si="3" ref="J29:L32">D29+G29</f>
        <v>3303100</v>
      </c>
      <c r="K29" s="14">
        <f t="shared" si="3"/>
        <v>3422447</v>
      </c>
      <c r="L29" s="14">
        <f t="shared" si="3"/>
        <v>672447</v>
      </c>
      <c r="M29" s="137"/>
      <c r="N29" s="137"/>
      <c r="O29" s="137"/>
      <c r="P29" s="137"/>
    </row>
    <row r="30" spans="1:16" s="3" customFormat="1" ht="31.5">
      <c r="A30" s="1">
        <v>16</v>
      </c>
      <c r="B30" s="87" t="s">
        <v>374</v>
      </c>
      <c r="C30" s="99">
        <v>1</v>
      </c>
      <c r="D30" s="5">
        <f aca="true" t="shared" si="4" ref="D30:I30">SUMIF($C$7:$C$29,"1",D$7:D$29)</f>
        <v>0</v>
      </c>
      <c r="E30" s="5">
        <f t="shared" si="4"/>
        <v>0</v>
      </c>
      <c r="F30" s="5">
        <f t="shared" si="4"/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  <c r="M30" s="137"/>
      <c r="N30" s="137"/>
      <c r="O30" s="137"/>
      <c r="P30" s="137"/>
    </row>
    <row r="31" spans="1:16" s="3" customFormat="1" ht="15.75">
      <c r="A31" s="1">
        <v>17</v>
      </c>
      <c r="B31" s="87" t="s">
        <v>217</v>
      </c>
      <c r="C31" s="99">
        <v>2</v>
      </c>
      <c r="D31" s="5">
        <f aca="true" t="shared" si="5" ref="D31:I31">SUMIF($C$7:$C$29,"2",D$7:D$29)</f>
        <v>2601525</v>
      </c>
      <c r="E31" s="5">
        <f t="shared" si="5"/>
        <v>2695499</v>
      </c>
      <c r="F31" s="5">
        <f t="shared" si="5"/>
        <v>529486</v>
      </c>
      <c r="G31" s="5">
        <f t="shared" si="5"/>
        <v>701575</v>
      </c>
      <c r="H31" s="5">
        <f t="shared" si="5"/>
        <v>726948</v>
      </c>
      <c r="I31" s="5">
        <f t="shared" si="5"/>
        <v>142961</v>
      </c>
      <c r="J31" s="5">
        <f t="shared" si="3"/>
        <v>3303100</v>
      </c>
      <c r="K31" s="5">
        <f t="shared" si="3"/>
        <v>3422447</v>
      </c>
      <c r="L31" s="5">
        <f t="shared" si="3"/>
        <v>672447</v>
      </c>
      <c r="M31" s="137"/>
      <c r="N31" s="137"/>
      <c r="O31" s="137"/>
      <c r="P31" s="137"/>
    </row>
    <row r="32" spans="1:16" s="3" customFormat="1" ht="15.75">
      <c r="A32" s="1">
        <v>18</v>
      </c>
      <c r="B32" s="87" t="s">
        <v>109</v>
      </c>
      <c r="C32" s="99">
        <v>3</v>
      </c>
      <c r="D32" s="5">
        <f aca="true" t="shared" si="6" ref="D32:I32">SUMIF($C$7:$C$29,"3",D$7:D$29)</f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  <c r="M32" s="137"/>
      <c r="N32" s="137"/>
      <c r="O32" s="137"/>
      <c r="P32" s="137"/>
    </row>
    <row r="33" spans="1:16" s="3" customFormat="1" ht="15.75">
      <c r="A33" s="1">
        <v>19</v>
      </c>
      <c r="B33" s="104" t="s">
        <v>43</v>
      </c>
      <c r="C33" s="99"/>
      <c r="D33" s="14"/>
      <c r="E33" s="14"/>
      <c r="F33" s="14"/>
      <c r="G33" s="14"/>
      <c r="H33" s="14"/>
      <c r="I33" s="14"/>
      <c r="J33" s="14"/>
      <c r="K33" s="14"/>
      <c r="L33" s="14"/>
      <c r="M33" s="137"/>
      <c r="N33" s="137"/>
      <c r="O33" s="137"/>
      <c r="P33" s="137"/>
    </row>
    <row r="34" spans="1:16" s="3" customFormat="1" ht="15.75">
      <c r="A34" s="1">
        <v>20</v>
      </c>
      <c r="B34" s="120" t="s">
        <v>468</v>
      </c>
      <c r="C34" s="99">
        <v>2</v>
      </c>
      <c r="D34" s="5">
        <v>200000</v>
      </c>
      <c r="E34" s="5">
        <v>200000</v>
      </c>
      <c r="F34" s="5">
        <v>5752</v>
      </c>
      <c r="G34" s="5">
        <v>54000</v>
      </c>
      <c r="H34" s="5">
        <v>54000</v>
      </c>
      <c r="I34" s="5">
        <v>1553</v>
      </c>
      <c r="J34" s="5">
        <f aca="true" t="shared" si="7" ref="J34:L40">D34+G34</f>
        <v>254000</v>
      </c>
      <c r="K34" s="5">
        <f t="shared" si="7"/>
        <v>254000</v>
      </c>
      <c r="L34" s="5">
        <f t="shared" si="7"/>
        <v>7305</v>
      </c>
      <c r="M34" s="137"/>
      <c r="N34" s="137"/>
      <c r="O34" s="137"/>
      <c r="P34" s="137"/>
    </row>
    <row r="35" spans="1:16" s="3" customFormat="1" ht="31.5">
      <c r="A35" s="1">
        <v>21</v>
      </c>
      <c r="B35" s="120" t="s">
        <v>503</v>
      </c>
      <c r="C35" s="99">
        <v>2</v>
      </c>
      <c r="D35" s="5">
        <v>174016</v>
      </c>
      <c r="E35" s="5">
        <v>174016</v>
      </c>
      <c r="F35" s="5">
        <v>0</v>
      </c>
      <c r="G35" s="5">
        <v>46984</v>
      </c>
      <c r="H35" s="5">
        <v>46984</v>
      </c>
      <c r="I35" s="5">
        <v>0</v>
      </c>
      <c r="J35" s="5">
        <f t="shared" si="7"/>
        <v>221000</v>
      </c>
      <c r="K35" s="5">
        <f t="shared" si="7"/>
        <v>221000</v>
      </c>
      <c r="L35" s="5">
        <f t="shared" si="7"/>
        <v>0</v>
      </c>
      <c r="M35" s="137"/>
      <c r="N35" s="137"/>
      <c r="O35" s="137"/>
      <c r="P35" s="137"/>
    </row>
    <row r="36" spans="1:16" s="3" customFormat="1" ht="15.75" hidden="1">
      <c r="A36" s="1"/>
      <c r="B36" s="120"/>
      <c r="C36" s="99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  <c r="M36" s="137"/>
      <c r="N36" s="137"/>
      <c r="O36" s="137"/>
      <c r="P36" s="137"/>
    </row>
    <row r="37" spans="1:16" s="3" customFormat="1" ht="15.75" hidden="1">
      <c r="A37" s="1"/>
      <c r="B37" s="120"/>
      <c r="C37" s="99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7"/>
        <v>0</v>
      </c>
      <c r="L37" s="5">
        <f t="shared" si="7"/>
        <v>0</v>
      </c>
      <c r="M37" s="137"/>
      <c r="N37" s="137"/>
      <c r="O37" s="137"/>
      <c r="P37" s="137"/>
    </row>
    <row r="38" spans="1:16" s="3" customFormat="1" ht="15.75" hidden="1">
      <c r="A38" s="1"/>
      <c r="B38" s="120" t="s">
        <v>488</v>
      </c>
      <c r="C38" s="99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7"/>
        <v>0</v>
      </c>
      <c r="L38" s="5">
        <f t="shared" si="7"/>
        <v>0</v>
      </c>
      <c r="M38" s="137"/>
      <c r="N38" s="137"/>
      <c r="O38" s="137"/>
      <c r="P38" s="137"/>
    </row>
    <row r="39" spans="1:16" s="3" customFormat="1" ht="15.75" hidden="1">
      <c r="A39" s="1"/>
      <c r="B39" s="120" t="s">
        <v>488</v>
      </c>
      <c r="C39" s="99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7"/>
        <v>0</v>
      </c>
      <c r="L39" s="5">
        <f t="shared" si="7"/>
        <v>0</v>
      </c>
      <c r="M39" s="137"/>
      <c r="N39" s="137"/>
      <c r="O39" s="137"/>
      <c r="P39" s="137"/>
    </row>
    <row r="40" spans="1:16" s="3" customFormat="1" ht="15.75" hidden="1">
      <c r="A40" s="1"/>
      <c r="B40" s="120"/>
      <c r="C40" s="99"/>
      <c r="D40" s="5"/>
      <c r="E40" s="5"/>
      <c r="F40" s="5"/>
      <c r="G40" s="5"/>
      <c r="H40" s="5"/>
      <c r="I40" s="5"/>
      <c r="J40" s="5">
        <f t="shared" si="7"/>
        <v>0</v>
      </c>
      <c r="K40" s="5">
        <f t="shared" si="7"/>
        <v>0</v>
      </c>
      <c r="L40" s="5">
        <f t="shared" si="7"/>
        <v>0</v>
      </c>
      <c r="M40" s="137"/>
      <c r="N40" s="137"/>
      <c r="O40" s="137"/>
      <c r="P40" s="137"/>
    </row>
    <row r="41" spans="1:16" s="3" customFormat="1" ht="15.75">
      <c r="A41" s="1">
        <v>22</v>
      </c>
      <c r="B41" s="7" t="s">
        <v>188</v>
      </c>
      <c r="C41" s="99"/>
      <c r="D41" s="5">
        <f>SUM(D34:D40)</f>
        <v>374016</v>
      </c>
      <c r="E41" s="5">
        <f>SUM(E34:E40)</f>
        <v>374016</v>
      </c>
      <c r="F41" s="5">
        <f>SUM(F34:F40)</f>
        <v>5752</v>
      </c>
      <c r="G41" s="115"/>
      <c r="H41" s="115"/>
      <c r="I41" s="115"/>
      <c r="J41" s="115"/>
      <c r="K41" s="115"/>
      <c r="L41" s="115"/>
      <c r="M41" s="137"/>
      <c r="N41" s="137"/>
      <c r="O41" s="137"/>
      <c r="P41" s="137"/>
    </row>
    <row r="42" spans="1:16" s="3" customFormat="1" ht="31.5" hidden="1">
      <c r="A42" s="1"/>
      <c r="B42" s="7" t="s">
        <v>189</v>
      </c>
      <c r="C42" s="99"/>
      <c r="D42" s="5"/>
      <c r="E42" s="5"/>
      <c r="F42" s="5"/>
      <c r="G42" s="115"/>
      <c r="H42" s="115"/>
      <c r="I42" s="115"/>
      <c r="J42" s="115"/>
      <c r="K42" s="115"/>
      <c r="L42" s="115"/>
      <c r="M42" s="137"/>
      <c r="N42" s="137"/>
      <c r="O42" s="137"/>
      <c r="P42" s="137"/>
    </row>
    <row r="43" spans="1:16" s="3" customFormat="1" ht="15.75" hidden="1">
      <c r="A43" s="1"/>
      <c r="B43" s="7"/>
      <c r="C43" s="99"/>
      <c r="D43" s="5"/>
      <c r="E43" s="5"/>
      <c r="F43" s="5"/>
      <c r="G43" s="5"/>
      <c r="H43" s="5"/>
      <c r="I43" s="5"/>
      <c r="J43" s="5">
        <f aca="true" t="shared" si="8" ref="J43:L44">D43+G43</f>
        <v>0</v>
      </c>
      <c r="K43" s="5">
        <f t="shared" si="8"/>
        <v>0</v>
      </c>
      <c r="L43" s="5">
        <f t="shared" si="8"/>
        <v>0</v>
      </c>
      <c r="M43" s="137"/>
      <c r="N43" s="137"/>
      <c r="O43" s="137"/>
      <c r="P43" s="137"/>
    </row>
    <row r="44" spans="1:16" s="3" customFormat="1" ht="15.75" hidden="1">
      <c r="A44" s="1"/>
      <c r="B44" s="7"/>
      <c r="C44" s="99"/>
      <c r="D44" s="5"/>
      <c r="E44" s="5"/>
      <c r="F44" s="5"/>
      <c r="G44" s="5"/>
      <c r="H44" s="5"/>
      <c r="I44" s="5"/>
      <c r="J44" s="5">
        <f t="shared" si="8"/>
        <v>0</v>
      </c>
      <c r="K44" s="5">
        <f t="shared" si="8"/>
        <v>0</v>
      </c>
      <c r="L44" s="5">
        <f t="shared" si="8"/>
        <v>0</v>
      </c>
      <c r="M44" s="137"/>
      <c r="N44" s="137"/>
      <c r="O44" s="137"/>
      <c r="P44" s="137"/>
    </row>
    <row r="45" spans="1:16" s="3" customFormat="1" ht="31.5" hidden="1">
      <c r="A45" s="1"/>
      <c r="B45" s="7" t="s">
        <v>190</v>
      </c>
      <c r="C45" s="99"/>
      <c r="D45" s="5">
        <f>SUM(D43:D44)</f>
        <v>0</v>
      </c>
      <c r="E45" s="5">
        <f>SUM(E43:E44)</f>
        <v>0</v>
      </c>
      <c r="F45" s="5">
        <f>SUM(F43:F44)</f>
        <v>0</v>
      </c>
      <c r="G45" s="115"/>
      <c r="H45" s="115"/>
      <c r="I45" s="115"/>
      <c r="J45" s="115"/>
      <c r="K45" s="115"/>
      <c r="L45" s="115"/>
      <c r="M45" s="137"/>
      <c r="N45" s="137"/>
      <c r="O45" s="137"/>
      <c r="P45" s="137"/>
    </row>
    <row r="46" spans="1:16" s="3" customFormat="1" ht="47.25">
      <c r="A46" s="1">
        <v>23</v>
      </c>
      <c r="B46" s="7" t="s">
        <v>191</v>
      </c>
      <c r="C46" s="99"/>
      <c r="D46" s="115"/>
      <c r="E46" s="115"/>
      <c r="F46" s="115"/>
      <c r="G46" s="5">
        <f>SUM(G33:G45)</f>
        <v>100984</v>
      </c>
      <c r="H46" s="5">
        <f>SUM(H33:H45)</f>
        <v>100984</v>
      </c>
      <c r="I46" s="5">
        <f>SUM(I33:I45)</f>
        <v>1553</v>
      </c>
      <c r="J46" s="115"/>
      <c r="K46" s="115"/>
      <c r="L46" s="115"/>
      <c r="M46" s="137"/>
      <c r="N46" s="137"/>
      <c r="O46" s="137"/>
      <c r="P46" s="137"/>
    </row>
    <row r="47" spans="1:16" s="3" customFormat="1" ht="15.75">
      <c r="A47" s="1">
        <v>24</v>
      </c>
      <c r="B47" s="9" t="s">
        <v>43</v>
      </c>
      <c r="C47" s="99"/>
      <c r="D47" s="14">
        <f aca="true" t="shared" si="9" ref="D47:I47">SUM(D48:D50)</f>
        <v>374016</v>
      </c>
      <c r="E47" s="14">
        <f>SUM(E48:E50)</f>
        <v>374016</v>
      </c>
      <c r="F47" s="14">
        <f t="shared" si="9"/>
        <v>5752</v>
      </c>
      <c r="G47" s="14">
        <f t="shared" si="9"/>
        <v>100984</v>
      </c>
      <c r="H47" s="14">
        <f>SUM(H48:H50)</f>
        <v>100984</v>
      </c>
      <c r="I47" s="14">
        <f t="shared" si="9"/>
        <v>1553</v>
      </c>
      <c r="J47" s="14">
        <f aca="true" t="shared" si="10" ref="J47:L50">D47+G47</f>
        <v>475000</v>
      </c>
      <c r="K47" s="14">
        <f t="shared" si="10"/>
        <v>475000</v>
      </c>
      <c r="L47" s="14">
        <f t="shared" si="10"/>
        <v>7305</v>
      </c>
      <c r="M47" s="137"/>
      <c r="N47" s="137"/>
      <c r="O47" s="137"/>
      <c r="P47" s="137"/>
    </row>
    <row r="48" spans="1:16" s="3" customFormat="1" ht="31.5">
      <c r="A48" s="1">
        <v>25</v>
      </c>
      <c r="B48" s="87" t="s">
        <v>374</v>
      </c>
      <c r="C48" s="99">
        <v>1</v>
      </c>
      <c r="D48" s="5">
        <f aca="true" t="shared" si="11" ref="D48:I48">SUMIF($C$33:$C$47,"1",D$33:D$47)</f>
        <v>0</v>
      </c>
      <c r="E48" s="5">
        <f t="shared" si="11"/>
        <v>0</v>
      </c>
      <c r="F48" s="5">
        <f t="shared" si="11"/>
        <v>0</v>
      </c>
      <c r="G48" s="5">
        <f t="shared" si="11"/>
        <v>0</v>
      </c>
      <c r="H48" s="5">
        <f t="shared" si="11"/>
        <v>0</v>
      </c>
      <c r="I48" s="5">
        <f t="shared" si="11"/>
        <v>0</v>
      </c>
      <c r="J48" s="5">
        <f t="shared" si="10"/>
        <v>0</v>
      </c>
      <c r="K48" s="5">
        <f t="shared" si="10"/>
        <v>0</v>
      </c>
      <c r="L48" s="5">
        <f t="shared" si="10"/>
        <v>0</v>
      </c>
      <c r="M48" s="137"/>
      <c r="N48" s="137"/>
      <c r="O48" s="137"/>
      <c r="P48" s="137"/>
    </row>
    <row r="49" spans="1:16" s="3" customFormat="1" ht="15.75">
      <c r="A49" s="1">
        <v>26</v>
      </c>
      <c r="B49" s="87" t="s">
        <v>217</v>
      </c>
      <c r="C49" s="99">
        <v>2</v>
      </c>
      <c r="D49" s="5">
        <f aca="true" t="shared" si="12" ref="D49:I49">SUMIF($C$33:$C$47,"2",D$33:D$47)</f>
        <v>374016</v>
      </c>
      <c r="E49" s="5">
        <f t="shared" si="12"/>
        <v>374016</v>
      </c>
      <c r="F49" s="5">
        <f t="shared" si="12"/>
        <v>5752</v>
      </c>
      <c r="G49" s="5">
        <f t="shared" si="12"/>
        <v>100984</v>
      </c>
      <c r="H49" s="5">
        <f t="shared" si="12"/>
        <v>100984</v>
      </c>
      <c r="I49" s="5">
        <f t="shared" si="12"/>
        <v>1553</v>
      </c>
      <c r="J49" s="5">
        <f t="shared" si="10"/>
        <v>475000</v>
      </c>
      <c r="K49" s="5">
        <f t="shared" si="10"/>
        <v>475000</v>
      </c>
      <c r="L49" s="5">
        <f t="shared" si="10"/>
        <v>7305</v>
      </c>
      <c r="M49" s="137"/>
      <c r="N49" s="137"/>
      <c r="O49" s="137"/>
      <c r="P49" s="137"/>
    </row>
    <row r="50" spans="1:16" s="3" customFormat="1" ht="15.75">
      <c r="A50" s="1">
        <v>27</v>
      </c>
      <c r="B50" s="87" t="s">
        <v>109</v>
      </c>
      <c r="C50" s="99">
        <v>3</v>
      </c>
      <c r="D50" s="5">
        <f aca="true" t="shared" si="13" ref="D50:I50">SUMIF($C$33:$C$47,"3",D$33:D$47)</f>
        <v>0</v>
      </c>
      <c r="E50" s="5">
        <f t="shared" si="13"/>
        <v>0</v>
      </c>
      <c r="F50" s="5">
        <f t="shared" si="13"/>
        <v>0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0"/>
        <v>0</v>
      </c>
      <c r="K50" s="5">
        <f t="shared" si="10"/>
        <v>0</v>
      </c>
      <c r="L50" s="5">
        <f t="shared" si="10"/>
        <v>0</v>
      </c>
      <c r="M50" s="137"/>
      <c r="N50" s="137"/>
      <c r="O50" s="137"/>
      <c r="P50" s="137"/>
    </row>
    <row r="51" spans="1:16" s="3" customFormat="1" ht="31.5">
      <c r="A51" s="1">
        <v>28</v>
      </c>
      <c r="B51" s="104" t="s">
        <v>192</v>
      </c>
      <c r="C51" s="99"/>
      <c r="D51" s="14"/>
      <c r="E51" s="14"/>
      <c r="F51" s="14"/>
      <c r="G51" s="14"/>
      <c r="H51" s="14"/>
      <c r="I51" s="14"/>
      <c r="J51" s="14"/>
      <c r="K51" s="14"/>
      <c r="L51" s="14"/>
      <c r="M51" s="137"/>
      <c r="N51" s="137"/>
      <c r="O51" s="137"/>
      <c r="P51" s="137"/>
    </row>
    <row r="52" spans="1:16" s="3" customFormat="1" ht="47.25" hidden="1">
      <c r="A52" s="1"/>
      <c r="B52" s="63" t="s">
        <v>195</v>
      </c>
      <c r="C52" s="99"/>
      <c r="D52" s="5"/>
      <c r="E52" s="5"/>
      <c r="F52" s="5"/>
      <c r="G52" s="115"/>
      <c r="H52" s="115"/>
      <c r="I52" s="115"/>
      <c r="J52" s="5">
        <f aca="true" t="shared" si="14" ref="J52:J65">D52+G52</f>
        <v>0</v>
      </c>
      <c r="K52" s="5">
        <f aca="true" t="shared" si="15" ref="K52:K65">E52+H52</f>
        <v>0</v>
      </c>
      <c r="L52" s="5">
        <f aca="true" t="shared" si="16" ref="L52:L66">F52+I52</f>
        <v>0</v>
      </c>
      <c r="M52" s="137"/>
      <c r="N52" s="137"/>
      <c r="O52" s="137"/>
      <c r="P52" s="137"/>
    </row>
    <row r="53" spans="1:16" s="3" customFormat="1" ht="15.75" hidden="1">
      <c r="A53" s="1"/>
      <c r="B53" s="63"/>
      <c r="C53" s="99"/>
      <c r="D53" s="5"/>
      <c r="E53" s="5"/>
      <c r="F53" s="5"/>
      <c r="G53" s="115"/>
      <c r="H53" s="115"/>
      <c r="I53" s="115"/>
      <c r="J53" s="5">
        <f t="shared" si="14"/>
        <v>0</v>
      </c>
      <c r="K53" s="5">
        <f t="shared" si="15"/>
        <v>0</v>
      </c>
      <c r="L53" s="5">
        <f t="shared" si="16"/>
        <v>0</v>
      </c>
      <c r="M53" s="137"/>
      <c r="N53" s="137"/>
      <c r="O53" s="137"/>
      <c r="P53" s="137"/>
    </row>
    <row r="54" spans="1:16" s="3" customFormat="1" ht="47.25" hidden="1">
      <c r="A54" s="1"/>
      <c r="B54" s="63" t="s">
        <v>194</v>
      </c>
      <c r="C54" s="99"/>
      <c r="D54" s="5"/>
      <c r="E54" s="5"/>
      <c r="F54" s="5"/>
      <c r="G54" s="115"/>
      <c r="H54" s="115"/>
      <c r="I54" s="115"/>
      <c r="J54" s="5">
        <f t="shared" si="14"/>
        <v>0</v>
      </c>
      <c r="K54" s="5">
        <f t="shared" si="15"/>
        <v>0</v>
      </c>
      <c r="L54" s="5">
        <f t="shared" si="16"/>
        <v>0</v>
      </c>
      <c r="M54" s="137"/>
      <c r="N54" s="137"/>
      <c r="O54" s="137"/>
      <c r="P54" s="137"/>
    </row>
    <row r="55" spans="1:16" s="3" customFormat="1" ht="15.75" hidden="1">
      <c r="A55" s="1"/>
      <c r="B55" s="63"/>
      <c r="C55" s="99"/>
      <c r="D55" s="5"/>
      <c r="E55" s="5"/>
      <c r="F55" s="5"/>
      <c r="G55" s="115"/>
      <c r="H55" s="115"/>
      <c r="I55" s="115"/>
      <c r="J55" s="5">
        <f t="shared" si="14"/>
        <v>0</v>
      </c>
      <c r="K55" s="5">
        <f t="shared" si="15"/>
        <v>0</v>
      </c>
      <c r="L55" s="5">
        <f t="shared" si="16"/>
        <v>0</v>
      </c>
      <c r="M55" s="137"/>
      <c r="N55" s="137"/>
      <c r="O55" s="137"/>
      <c r="P55" s="137"/>
    </row>
    <row r="56" spans="1:16" s="3" customFormat="1" ht="47.25" hidden="1">
      <c r="A56" s="1"/>
      <c r="B56" s="63" t="s">
        <v>193</v>
      </c>
      <c r="C56" s="99"/>
      <c r="D56" s="5"/>
      <c r="E56" s="5"/>
      <c r="F56" s="5"/>
      <c r="G56" s="115"/>
      <c r="H56" s="115"/>
      <c r="I56" s="115"/>
      <c r="J56" s="5">
        <f t="shared" si="14"/>
        <v>0</v>
      </c>
      <c r="K56" s="5">
        <f t="shared" si="15"/>
        <v>0</v>
      </c>
      <c r="L56" s="5">
        <f t="shared" si="16"/>
        <v>0</v>
      </c>
      <c r="M56" s="137"/>
      <c r="N56" s="137"/>
      <c r="O56" s="137"/>
      <c r="P56" s="137"/>
    </row>
    <row r="57" spans="1:16" s="3" customFormat="1" ht="15.75" hidden="1">
      <c r="A57" s="1"/>
      <c r="B57" s="87"/>
      <c r="C57" s="99"/>
      <c r="D57" s="5"/>
      <c r="E57" s="5"/>
      <c r="F57" s="5"/>
      <c r="G57" s="115"/>
      <c r="H57" s="115"/>
      <c r="I57" s="115"/>
      <c r="J57" s="5">
        <f t="shared" si="14"/>
        <v>0</v>
      </c>
      <c r="K57" s="5">
        <f t="shared" si="15"/>
        <v>0</v>
      </c>
      <c r="L57" s="5">
        <f t="shared" si="16"/>
        <v>0</v>
      </c>
      <c r="M57" s="137"/>
      <c r="N57" s="137"/>
      <c r="O57" s="137"/>
      <c r="P57" s="137"/>
    </row>
    <row r="58" spans="1:16" s="3" customFormat="1" ht="31.5" hidden="1">
      <c r="A58" s="1"/>
      <c r="B58" s="63" t="s">
        <v>362</v>
      </c>
      <c r="C58" s="99"/>
      <c r="D58" s="5"/>
      <c r="E58" s="5"/>
      <c r="F58" s="5"/>
      <c r="G58" s="115"/>
      <c r="H58" s="115"/>
      <c r="I58" s="115"/>
      <c r="J58" s="5">
        <f t="shared" si="14"/>
        <v>0</v>
      </c>
      <c r="K58" s="5">
        <f t="shared" si="15"/>
        <v>0</v>
      </c>
      <c r="L58" s="5">
        <f t="shared" si="16"/>
        <v>0</v>
      </c>
      <c r="M58" s="137"/>
      <c r="N58" s="137"/>
      <c r="O58" s="137"/>
      <c r="P58" s="137"/>
    </row>
    <row r="59" spans="1:16" s="3" customFormat="1" ht="47.25" hidden="1">
      <c r="A59" s="1"/>
      <c r="B59" s="63" t="s">
        <v>196</v>
      </c>
      <c r="C59" s="99"/>
      <c r="D59" s="5"/>
      <c r="E59" s="5"/>
      <c r="F59" s="5"/>
      <c r="G59" s="115"/>
      <c r="H59" s="115"/>
      <c r="I59" s="115"/>
      <c r="J59" s="5">
        <f t="shared" si="14"/>
        <v>0</v>
      </c>
      <c r="K59" s="5">
        <f t="shared" si="15"/>
        <v>0</v>
      </c>
      <c r="L59" s="5">
        <f t="shared" si="16"/>
        <v>0</v>
      </c>
      <c r="M59" s="137"/>
      <c r="N59" s="137"/>
      <c r="O59" s="137"/>
      <c r="P59" s="137"/>
    </row>
    <row r="60" spans="1:16" s="3" customFormat="1" ht="15.75" hidden="1">
      <c r="A60" s="1"/>
      <c r="B60" s="63"/>
      <c r="C60" s="99"/>
      <c r="D60" s="5"/>
      <c r="E60" s="5"/>
      <c r="F60" s="5"/>
      <c r="G60" s="115"/>
      <c r="H60" s="115"/>
      <c r="I60" s="115"/>
      <c r="J60" s="5">
        <f t="shared" si="14"/>
        <v>0</v>
      </c>
      <c r="K60" s="5">
        <f t="shared" si="15"/>
        <v>0</v>
      </c>
      <c r="L60" s="5">
        <f t="shared" si="16"/>
        <v>0</v>
      </c>
      <c r="M60" s="137"/>
      <c r="N60" s="137"/>
      <c r="O60" s="137"/>
      <c r="P60" s="137"/>
    </row>
    <row r="61" spans="1:16" s="3" customFormat="1" ht="47.25" hidden="1">
      <c r="A61" s="1"/>
      <c r="B61" s="63" t="s">
        <v>197</v>
      </c>
      <c r="C61" s="99"/>
      <c r="D61" s="5"/>
      <c r="E61" s="5"/>
      <c r="F61" s="5"/>
      <c r="G61" s="115"/>
      <c r="H61" s="115"/>
      <c r="I61" s="115"/>
      <c r="J61" s="5">
        <f t="shared" si="14"/>
        <v>0</v>
      </c>
      <c r="K61" s="5">
        <f t="shared" si="15"/>
        <v>0</v>
      </c>
      <c r="L61" s="5">
        <f t="shared" si="16"/>
        <v>0</v>
      </c>
      <c r="M61" s="137"/>
      <c r="N61" s="137"/>
      <c r="O61" s="137"/>
      <c r="P61" s="137"/>
    </row>
    <row r="62" spans="1:16" s="3" customFormat="1" ht="15.75" hidden="1">
      <c r="A62" s="1"/>
      <c r="B62" s="63"/>
      <c r="C62" s="99"/>
      <c r="D62" s="5"/>
      <c r="E62" s="5"/>
      <c r="F62" s="5"/>
      <c r="G62" s="115"/>
      <c r="H62" s="115"/>
      <c r="I62" s="115"/>
      <c r="J62" s="5">
        <f t="shared" si="14"/>
        <v>0</v>
      </c>
      <c r="K62" s="5">
        <f t="shared" si="15"/>
        <v>0</v>
      </c>
      <c r="L62" s="5">
        <f t="shared" si="16"/>
        <v>0</v>
      </c>
      <c r="M62" s="137"/>
      <c r="N62" s="137"/>
      <c r="O62" s="137"/>
      <c r="P62" s="137"/>
    </row>
    <row r="63" spans="1:16" s="3" customFormat="1" ht="15.75" hidden="1">
      <c r="A63" s="1"/>
      <c r="B63" s="63" t="s">
        <v>198</v>
      </c>
      <c r="C63" s="99"/>
      <c r="D63" s="5"/>
      <c r="E63" s="5"/>
      <c r="F63" s="5"/>
      <c r="G63" s="115"/>
      <c r="H63" s="115"/>
      <c r="I63" s="115"/>
      <c r="J63" s="5">
        <f t="shared" si="14"/>
        <v>0</v>
      </c>
      <c r="K63" s="5">
        <f t="shared" si="15"/>
        <v>0</v>
      </c>
      <c r="L63" s="5">
        <f t="shared" si="16"/>
        <v>0</v>
      </c>
      <c r="M63" s="137"/>
      <c r="N63" s="137"/>
      <c r="O63" s="137"/>
      <c r="P63" s="137"/>
    </row>
    <row r="64" spans="1:16" s="3" customFormat="1" ht="15.75" hidden="1">
      <c r="A64" s="1"/>
      <c r="B64" s="63"/>
      <c r="C64" s="99"/>
      <c r="D64" s="5"/>
      <c r="E64" s="5"/>
      <c r="F64" s="5"/>
      <c r="G64" s="115"/>
      <c r="H64" s="115"/>
      <c r="I64" s="115"/>
      <c r="J64" s="5">
        <f t="shared" si="14"/>
        <v>0</v>
      </c>
      <c r="K64" s="5">
        <f t="shared" si="15"/>
        <v>0</v>
      </c>
      <c r="L64" s="5">
        <f t="shared" si="16"/>
        <v>0</v>
      </c>
      <c r="M64" s="137"/>
      <c r="N64" s="137"/>
      <c r="O64" s="137"/>
      <c r="P64" s="137"/>
    </row>
    <row r="65" spans="1:16" s="3" customFormat="1" ht="15.75">
      <c r="A65" s="1">
        <v>29</v>
      </c>
      <c r="B65" s="63" t="s">
        <v>519</v>
      </c>
      <c r="C65" s="99">
        <v>2</v>
      </c>
      <c r="D65" s="5">
        <v>0</v>
      </c>
      <c r="E65" s="5">
        <v>10000</v>
      </c>
      <c r="F65" s="5">
        <v>10000</v>
      </c>
      <c r="G65" s="115"/>
      <c r="H65" s="115"/>
      <c r="I65" s="115"/>
      <c r="J65" s="5">
        <f t="shared" si="14"/>
        <v>0</v>
      </c>
      <c r="K65" s="5">
        <f t="shared" si="15"/>
        <v>10000</v>
      </c>
      <c r="L65" s="5">
        <f t="shared" si="16"/>
        <v>10000</v>
      </c>
      <c r="M65" s="137"/>
      <c r="N65" s="137"/>
      <c r="O65" s="137"/>
      <c r="P65" s="137"/>
    </row>
    <row r="66" spans="1:16" s="3" customFormat="1" ht="15.75">
      <c r="A66" s="1">
        <v>30</v>
      </c>
      <c r="B66" s="63" t="s">
        <v>521</v>
      </c>
      <c r="C66" s="99">
        <v>2</v>
      </c>
      <c r="D66" s="5">
        <v>0</v>
      </c>
      <c r="E66" s="5">
        <v>10000</v>
      </c>
      <c r="F66" s="5">
        <v>10000</v>
      </c>
      <c r="G66" s="115"/>
      <c r="H66" s="115"/>
      <c r="I66" s="115"/>
      <c r="J66" s="5">
        <f aca="true" t="shared" si="17" ref="J66:K72">D66+G66</f>
        <v>0</v>
      </c>
      <c r="K66" s="5">
        <f t="shared" si="17"/>
        <v>10000</v>
      </c>
      <c r="L66" s="5">
        <f t="shared" si="16"/>
        <v>10000</v>
      </c>
      <c r="M66" s="137"/>
      <c r="N66" s="137"/>
      <c r="O66" s="137"/>
      <c r="P66" s="137"/>
    </row>
    <row r="67" spans="1:16" s="3" customFormat="1" ht="63">
      <c r="A67" s="1">
        <v>31</v>
      </c>
      <c r="B67" s="63" t="s">
        <v>199</v>
      </c>
      <c r="C67" s="99"/>
      <c r="D67" s="5">
        <f>SUM(D65:D66)</f>
        <v>0</v>
      </c>
      <c r="E67" s="5">
        <f>SUM(E65:E66)</f>
        <v>20000</v>
      </c>
      <c r="F67" s="5">
        <f>SUM(F65:F66)</f>
        <v>20000</v>
      </c>
      <c r="G67" s="115"/>
      <c r="H67" s="115"/>
      <c r="I67" s="115"/>
      <c r="J67" s="5">
        <f t="shared" si="17"/>
        <v>0</v>
      </c>
      <c r="K67" s="5">
        <f t="shared" si="17"/>
        <v>20000</v>
      </c>
      <c r="L67" s="5">
        <f>F67+I67</f>
        <v>20000</v>
      </c>
      <c r="M67" s="137"/>
      <c r="N67" s="137"/>
      <c r="O67" s="137"/>
      <c r="P67" s="137"/>
    </row>
    <row r="68" spans="1:16" s="3" customFormat="1" ht="31.5">
      <c r="A68" s="1">
        <v>32</v>
      </c>
      <c r="B68" s="9" t="s">
        <v>44</v>
      </c>
      <c r="C68" s="99"/>
      <c r="D68" s="14">
        <f aca="true" t="shared" si="18" ref="D68:I68">SUM(D69:D71)</f>
        <v>0</v>
      </c>
      <c r="E68" s="14">
        <f>SUM(E69:E71)</f>
        <v>20000</v>
      </c>
      <c r="F68" s="14">
        <f t="shared" si="18"/>
        <v>20000</v>
      </c>
      <c r="G68" s="14">
        <f t="shared" si="18"/>
        <v>0</v>
      </c>
      <c r="H68" s="14">
        <f>SUM(H69:H71)</f>
        <v>0</v>
      </c>
      <c r="I68" s="14">
        <f t="shared" si="18"/>
        <v>0</v>
      </c>
      <c r="J68" s="14">
        <f t="shared" si="17"/>
        <v>0</v>
      </c>
      <c r="K68" s="14">
        <f t="shared" si="17"/>
        <v>20000</v>
      </c>
      <c r="L68" s="14">
        <f>F68+I68</f>
        <v>20000</v>
      </c>
      <c r="M68" s="137"/>
      <c r="N68" s="137"/>
      <c r="O68" s="137"/>
      <c r="P68" s="137"/>
    </row>
    <row r="69" spans="1:16" s="3" customFormat="1" ht="31.5">
      <c r="A69" s="1">
        <v>33</v>
      </c>
      <c r="B69" s="87" t="s">
        <v>374</v>
      </c>
      <c r="C69" s="99">
        <v>1</v>
      </c>
      <c r="D69" s="5">
        <f aca="true" t="shared" si="19" ref="D69:I69">SUMIF($C$51:$C$68,"1",D$51:D$68)</f>
        <v>0</v>
      </c>
      <c r="E69" s="5">
        <f t="shared" si="19"/>
        <v>0</v>
      </c>
      <c r="F69" s="5">
        <f t="shared" si="19"/>
        <v>0</v>
      </c>
      <c r="G69" s="5">
        <f t="shared" si="19"/>
        <v>0</v>
      </c>
      <c r="H69" s="5">
        <f t="shared" si="19"/>
        <v>0</v>
      </c>
      <c r="I69" s="5">
        <f t="shared" si="19"/>
        <v>0</v>
      </c>
      <c r="J69" s="5">
        <f t="shared" si="17"/>
        <v>0</v>
      </c>
      <c r="K69" s="5">
        <f t="shared" si="17"/>
        <v>0</v>
      </c>
      <c r="L69" s="5">
        <f>F69+I69</f>
        <v>0</v>
      </c>
      <c r="M69" s="137"/>
      <c r="N69" s="137"/>
      <c r="O69" s="137"/>
      <c r="P69" s="137"/>
    </row>
    <row r="70" spans="1:16" s="3" customFormat="1" ht="15.75">
      <c r="A70" s="1">
        <v>34</v>
      </c>
      <c r="B70" s="87" t="s">
        <v>217</v>
      </c>
      <c r="C70" s="99">
        <v>2</v>
      </c>
      <c r="D70" s="5">
        <f aca="true" t="shared" si="20" ref="D70:I70">SUMIF($C$51:$C$68,"2",D$51:D$68)</f>
        <v>0</v>
      </c>
      <c r="E70" s="5">
        <f t="shared" si="20"/>
        <v>20000</v>
      </c>
      <c r="F70" s="5">
        <f t="shared" si="20"/>
        <v>20000</v>
      </c>
      <c r="G70" s="5">
        <f t="shared" si="20"/>
        <v>0</v>
      </c>
      <c r="H70" s="5">
        <f t="shared" si="20"/>
        <v>0</v>
      </c>
      <c r="I70" s="5">
        <f t="shared" si="20"/>
        <v>0</v>
      </c>
      <c r="J70" s="5">
        <f t="shared" si="17"/>
        <v>0</v>
      </c>
      <c r="K70" s="5">
        <f t="shared" si="17"/>
        <v>20000</v>
      </c>
      <c r="L70" s="5">
        <f>F70+I70</f>
        <v>20000</v>
      </c>
      <c r="M70" s="137"/>
      <c r="N70" s="137"/>
      <c r="O70" s="137"/>
      <c r="P70" s="137"/>
    </row>
    <row r="71" spans="1:16" s="3" customFormat="1" ht="15.75">
      <c r="A71" s="1">
        <v>35</v>
      </c>
      <c r="B71" s="87" t="s">
        <v>109</v>
      </c>
      <c r="C71" s="99">
        <v>3</v>
      </c>
      <c r="D71" s="5">
        <f aca="true" t="shared" si="21" ref="D71:I71">SUMIF($C$51:$C$68,"3",D$51:D$68)</f>
        <v>0</v>
      </c>
      <c r="E71" s="5">
        <f t="shared" si="21"/>
        <v>0</v>
      </c>
      <c r="F71" s="5">
        <f t="shared" si="21"/>
        <v>0</v>
      </c>
      <c r="G71" s="5">
        <f t="shared" si="21"/>
        <v>0</v>
      </c>
      <c r="H71" s="5">
        <f t="shared" si="21"/>
        <v>0</v>
      </c>
      <c r="I71" s="5">
        <f t="shared" si="21"/>
        <v>0</v>
      </c>
      <c r="J71" s="5">
        <f t="shared" si="17"/>
        <v>0</v>
      </c>
      <c r="K71" s="5">
        <f t="shared" si="17"/>
        <v>0</v>
      </c>
      <c r="L71" s="5">
        <f>F71+I71</f>
        <v>0</v>
      </c>
      <c r="M71" s="137"/>
      <c r="N71" s="137"/>
      <c r="O71" s="137"/>
      <c r="P71" s="137"/>
    </row>
    <row r="72" spans="1:16" s="3" customFormat="1" ht="31.5">
      <c r="A72" s="1">
        <v>36</v>
      </c>
      <c r="B72" s="9" t="s">
        <v>152</v>
      </c>
      <c r="C72" s="99"/>
      <c r="D72" s="14">
        <f aca="true" t="shared" si="22" ref="D72:I72">D29+D47+D68</f>
        <v>2975541</v>
      </c>
      <c r="E72" s="14">
        <f>E29+E47+E68</f>
        <v>3089515</v>
      </c>
      <c r="F72" s="14">
        <f t="shared" si="22"/>
        <v>555238</v>
      </c>
      <c r="G72" s="14">
        <f t="shared" si="22"/>
        <v>802559</v>
      </c>
      <c r="H72" s="14">
        <f>H29+H47+H68</f>
        <v>827932</v>
      </c>
      <c r="I72" s="14">
        <f t="shared" si="22"/>
        <v>144514</v>
      </c>
      <c r="J72" s="14">
        <f t="shared" si="17"/>
        <v>3778100</v>
      </c>
      <c r="K72" s="14">
        <f t="shared" si="17"/>
        <v>3917447</v>
      </c>
      <c r="L72" s="14">
        <v>0</v>
      </c>
      <c r="M72" s="137"/>
      <c r="N72" s="137"/>
      <c r="O72" s="137"/>
      <c r="P72" s="137"/>
    </row>
    <row r="73" ht="15.75">
      <c r="K73" s="143"/>
    </row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3" ht="15.75"/>
    <row r="104" ht="15.75"/>
    <row r="105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3" ht="15.75"/>
    <row r="124" ht="15.75"/>
    <row r="125" ht="15.75"/>
    <row r="126" ht="15.75"/>
    <row r="127" ht="15.75"/>
    <row r="128" ht="15.75"/>
    <row r="129" ht="15.75"/>
    <row r="130" ht="15.75"/>
  </sheetData>
  <sheetProtection/>
  <mergeCells count="7">
    <mergeCell ref="B5:B6"/>
    <mergeCell ref="C5:C6"/>
    <mergeCell ref="D5:F5"/>
    <mergeCell ref="G5:I5"/>
    <mergeCell ref="A1:L1"/>
    <mergeCell ref="A2:L2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64" r:id="rId3"/>
  <headerFooter>
    <oddHeader>&amp;R&amp;"Arial,Normál"&amp;10 2. melléklet az 5/2017.(V.26.)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8.7109375" style="16" customWidth="1"/>
    <col min="2" max="2" width="5.7109375" style="101" customWidth="1"/>
    <col min="3" max="3" width="11.28125" style="41" customWidth="1"/>
    <col min="4" max="4" width="11.00390625" style="41" customWidth="1"/>
    <col min="5" max="5" width="11.140625" style="41" customWidth="1"/>
    <col min="6" max="6" width="11.7109375" style="16" customWidth="1"/>
    <col min="7" max="16384" width="9.140625" style="16" customWidth="1"/>
  </cols>
  <sheetData>
    <row r="1" spans="1:5" ht="32.25" customHeight="1">
      <c r="A1" s="362" t="s">
        <v>501</v>
      </c>
      <c r="B1" s="362"/>
      <c r="C1" s="362"/>
      <c r="D1" s="362"/>
      <c r="E1" s="362"/>
    </row>
    <row r="2" spans="1:5" ht="15.75">
      <c r="A2" s="326" t="s">
        <v>433</v>
      </c>
      <c r="B2" s="326"/>
      <c r="C2" s="326"/>
      <c r="D2" s="326"/>
      <c r="E2" s="326"/>
    </row>
    <row r="3" spans="1:5" ht="15.75">
      <c r="A3" s="45"/>
      <c r="C3" s="45"/>
      <c r="D3" s="45"/>
      <c r="E3" s="45"/>
    </row>
    <row r="4" spans="1:6" s="10" customFormat="1" ht="34.5" customHeight="1">
      <c r="A4" s="17" t="s">
        <v>9</v>
      </c>
      <c r="B4" s="17" t="s">
        <v>125</v>
      </c>
      <c r="C4" s="40" t="s">
        <v>4</v>
      </c>
      <c r="D4" s="40" t="s">
        <v>542</v>
      </c>
      <c r="E4" s="40" t="s">
        <v>540</v>
      </c>
      <c r="F4" s="150" t="s">
        <v>546</v>
      </c>
    </row>
    <row r="5" spans="1:6" s="10" customFormat="1" ht="16.5">
      <c r="A5" s="68" t="s">
        <v>80</v>
      </c>
      <c r="B5" s="103"/>
      <c r="C5" s="82"/>
      <c r="D5" s="82"/>
      <c r="E5" s="82"/>
      <c r="F5" s="151"/>
    </row>
    <row r="6" spans="1:6" s="10" customFormat="1" ht="15.75">
      <c r="A6" s="67" t="s">
        <v>73</v>
      </c>
      <c r="B6" s="102"/>
      <c r="C6" s="82"/>
      <c r="D6" s="82"/>
      <c r="E6" s="82"/>
      <c r="F6" s="151"/>
    </row>
    <row r="7" spans="1:6" s="10" customFormat="1" ht="15.75">
      <c r="A7" s="43" t="s">
        <v>153</v>
      </c>
      <c r="B7" s="102"/>
      <c r="C7" s="84">
        <f>SUM(C8:C10)</f>
        <v>5891017</v>
      </c>
      <c r="D7" s="84">
        <f>SUM(D8:D10)</f>
        <v>6688409</v>
      </c>
      <c r="E7" s="84">
        <f>SUM(E8:E10)</f>
        <v>4895452</v>
      </c>
      <c r="F7" s="152">
        <f>E7/D7*100</f>
        <v>73.19307177536541</v>
      </c>
    </row>
    <row r="8" spans="1:6" s="10" customFormat="1" ht="15.75">
      <c r="A8" s="87" t="s">
        <v>374</v>
      </c>
      <c r="B8" s="100">
        <v>1</v>
      </c>
      <c r="C8" s="82">
        <f>COFOG!C48</f>
        <v>0</v>
      </c>
      <c r="D8" s="82">
        <f>COFOG!D48</f>
        <v>0</v>
      </c>
      <c r="E8" s="82">
        <f>COFOG!E48</f>
        <v>0</v>
      </c>
      <c r="F8" s="152"/>
    </row>
    <row r="9" spans="1:6" s="10" customFormat="1" ht="15.75">
      <c r="A9" s="87" t="s">
        <v>217</v>
      </c>
      <c r="B9" s="100">
        <v>2</v>
      </c>
      <c r="C9" s="82">
        <f>COFOG!C49</f>
        <v>5481017</v>
      </c>
      <c r="D9" s="82">
        <f>COFOG!D49</f>
        <v>6278409</v>
      </c>
      <c r="E9" s="82">
        <f>COFOG!E49</f>
        <v>4521326</v>
      </c>
      <c r="F9" s="152">
        <f aca="true" t="shared" si="0" ref="F9:F72">E9/D9*100</f>
        <v>72.01388122373041</v>
      </c>
    </row>
    <row r="10" spans="1:6" s="10" customFormat="1" ht="15.75">
      <c r="A10" s="87" t="s">
        <v>109</v>
      </c>
      <c r="B10" s="100">
        <v>3</v>
      </c>
      <c r="C10" s="82">
        <f>COFOG!C50</f>
        <v>410000</v>
      </c>
      <c r="D10" s="82">
        <f>COFOG!D50</f>
        <v>410000</v>
      </c>
      <c r="E10" s="82">
        <f>COFOG!E50</f>
        <v>374126</v>
      </c>
      <c r="F10" s="152">
        <f t="shared" si="0"/>
        <v>91.25024390243902</v>
      </c>
    </row>
    <row r="11" spans="1:6" s="10" customFormat="1" ht="31.5">
      <c r="A11" s="43" t="s">
        <v>155</v>
      </c>
      <c r="B11" s="102"/>
      <c r="C11" s="84">
        <f>SUM(C12:C14)</f>
        <v>1318137</v>
      </c>
      <c r="D11" s="84">
        <f>SUM(D12:D14)</f>
        <v>1425785</v>
      </c>
      <c r="E11" s="84">
        <f>SUM(E12:E14)</f>
        <v>1123400</v>
      </c>
      <c r="F11" s="152">
        <f t="shared" si="0"/>
        <v>78.79168317803877</v>
      </c>
    </row>
    <row r="12" spans="1:6" s="10" customFormat="1" ht="15.75">
      <c r="A12" s="87" t="s">
        <v>374</v>
      </c>
      <c r="B12" s="100">
        <v>1</v>
      </c>
      <c r="C12" s="82">
        <f>COFOG!F48</f>
        <v>0</v>
      </c>
      <c r="D12" s="82">
        <f>COFOG!G48</f>
        <v>0</v>
      </c>
      <c r="E12" s="82">
        <f>COFOG!H48</f>
        <v>0</v>
      </c>
      <c r="F12" s="152"/>
    </row>
    <row r="13" spans="1:6" s="10" customFormat="1" ht="15.75">
      <c r="A13" s="87" t="s">
        <v>217</v>
      </c>
      <c r="B13" s="100">
        <v>2</v>
      </c>
      <c r="C13" s="82">
        <f>COFOG!F49</f>
        <v>1195352</v>
      </c>
      <c r="D13" s="82">
        <f>COFOG!G49</f>
        <v>1303000</v>
      </c>
      <c r="E13" s="82">
        <f>COFOG!H49</f>
        <v>1021005</v>
      </c>
      <c r="F13" s="152">
        <f t="shared" si="0"/>
        <v>78.35801995395242</v>
      </c>
    </row>
    <row r="14" spans="1:6" s="10" customFormat="1" ht="15.75">
      <c r="A14" s="87" t="s">
        <v>109</v>
      </c>
      <c r="B14" s="100">
        <v>3</v>
      </c>
      <c r="C14" s="82">
        <f>COFOG!F50</f>
        <v>122785</v>
      </c>
      <c r="D14" s="82">
        <f>COFOG!G50</f>
        <v>122785</v>
      </c>
      <c r="E14" s="82">
        <f>COFOG!H50</f>
        <v>102395</v>
      </c>
      <c r="F14" s="152">
        <f t="shared" si="0"/>
        <v>83.39373701999429</v>
      </c>
    </row>
    <row r="15" spans="1:6" s="10" customFormat="1" ht="15.75">
      <c r="A15" s="43" t="s">
        <v>156</v>
      </c>
      <c r="B15" s="102"/>
      <c r="C15" s="84">
        <f>SUM(C16:C18)</f>
        <v>7028882</v>
      </c>
      <c r="D15" s="84">
        <f>SUM(D16:D18)</f>
        <v>7183674</v>
      </c>
      <c r="E15" s="84">
        <f>SUM(E16:E18)</f>
        <v>5583566</v>
      </c>
      <c r="F15" s="152">
        <f t="shared" si="0"/>
        <v>77.72577096343737</v>
      </c>
    </row>
    <row r="16" spans="1:6" s="10" customFormat="1" ht="15.75">
      <c r="A16" s="87" t="s">
        <v>374</v>
      </c>
      <c r="B16" s="100">
        <v>1</v>
      </c>
      <c r="C16" s="82">
        <f>COFOG!I48</f>
        <v>0</v>
      </c>
      <c r="D16" s="82">
        <f>COFOG!J48</f>
        <v>0</v>
      </c>
      <c r="E16" s="82">
        <f>COFOG!K48</f>
        <v>0</v>
      </c>
      <c r="F16" s="152"/>
    </row>
    <row r="17" spans="1:6" s="10" customFormat="1" ht="15.75">
      <c r="A17" s="87" t="s">
        <v>217</v>
      </c>
      <c r="B17" s="100">
        <v>2</v>
      </c>
      <c r="C17" s="82">
        <f>COFOG!I49</f>
        <v>7028882</v>
      </c>
      <c r="D17" s="82">
        <f>COFOG!J49</f>
        <v>7183674</v>
      </c>
      <c r="E17" s="82">
        <f>COFOG!K49</f>
        <v>5583566</v>
      </c>
      <c r="F17" s="152">
        <f t="shared" si="0"/>
        <v>77.72577096343737</v>
      </c>
    </row>
    <row r="18" spans="1:6" s="10" customFormat="1" ht="15.75">
      <c r="A18" s="87" t="s">
        <v>109</v>
      </c>
      <c r="B18" s="100">
        <v>3</v>
      </c>
      <c r="C18" s="82">
        <f>COFOG!I50</f>
        <v>0</v>
      </c>
      <c r="D18" s="82">
        <f>COFOG!J50</f>
        <v>0</v>
      </c>
      <c r="E18" s="82">
        <f>COFOG!K50</f>
        <v>0</v>
      </c>
      <c r="F18" s="152"/>
    </row>
    <row r="19" spans="1:6" s="10" customFormat="1" ht="15.75">
      <c r="A19" s="67" t="s">
        <v>157</v>
      </c>
      <c r="B19" s="102"/>
      <c r="C19" s="82"/>
      <c r="D19" s="82"/>
      <c r="E19" s="82"/>
      <c r="F19" s="152"/>
    </row>
    <row r="20" spans="1:6" s="10" customFormat="1" ht="31.5" hidden="1">
      <c r="A20" s="109" t="s">
        <v>160</v>
      </c>
      <c r="B20" s="102"/>
      <c r="C20" s="82">
        <f>SUM(C21:C22)</f>
        <v>0</v>
      </c>
      <c r="D20" s="82">
        <f>SUM(D21:D22)</f>
        <v>0</v>
      </c>
      <c r="E20" s="82">
        <f>SUM(E21:E22)</f>
        <v>0</v>
      </c>
      <c r="F20" s="152"/>
    </row>
    <row r="21" spans="1:6" s="10" customFormat="1" ht="31.5" hidden="1">
      <c r="A21" s="87" t="s">
        <v>166</v>
      </c>
      <c r="B21" s="102">
        <v>2</v>
      </c>
      <c r="C21" s="82"/>
      <c r="D21" s="82"/>
      <c r="E21" s="82"/>
      <c r="F21" s="152"/>
    </row>
    <row r="22" spans="1:6" s="10" customFormat="1" ht="15.75" hidden="1">
      <c r="A22" s="87" t="s">
        <v>167</v>
      </c>
      <c r="B22" s="102">
        <v>2</v>
      </c>
      <c r="C22" s="82"/>
      <c r="D22" s="82"/>
      <c r="E22" s="82"/>
      <c r="F22" s="152"/>
    </row>
    <row r="23" spans="1:6" s="10" customFormat="1" ht="15.75" hidden="1">
      <c r="A23" s="110" t="s">
        <v>158</v>
      </c>
      <c r="B23" s="102"/>
      <c r="C23" s="82">
        <f>SUM(C20:C20)</f>
        <v>0</v>
      </c>
      <c r="D23" s="82">
        <f>SUM(D20:D20)</f>
        <v>0</v>
      </c>
      <c r="E23" s="82">
        <f>SUM(E20:E20)</f>
        <v>0</v>
      </c>
      <c r="F23" s="152"/>
    </row>
    <row r="24" spans="1:6" s="10" customFormat="1" ht="15.75" hidden="1">
      <c r="A24" s="63" t="s">
        <v>168</v>
      </c>
      <c r="B24" s="102"/>
      <c r="C24" s="82"/>
      <c r="D24" s="82"/>
      <c r="E24" s="82"/>
      <c r="F24" s="152"/>
    </row>
    <row r="25" spans="1:6" s="10" customFormat="1" ht="47.25" hidden="1">
      <c r="A25" s="108" t="s">
        <v>165</v>
      </c>
      <c r="B25" s="102">
        <v>2</v>
      </c>
      <c r="C25" s="82"/>
      <c r="D25" s="82"/>
      <c r="E25" s="82"/>
      <c r="F25" s="152"/>
    </row>
    <row r="26" spans="1:6" s="10" customFormat="1" ht="47.25" hidden="1">
      <c r="A26" s="108" t="s">
        <v>165</v>
      </c>
      <c r="B26" s="102">
        <v>3</v>
      </c>
      <c r="C26" s="82"/>
      <c r="D26" s="82"/>
      <c r="E26" s="82"/>
      <c r="F26" s="152"/>
    </row>
    <row r="27" spans="1:6" s="10" customFormat="1" ht="15.75">
      <c r="A27" s="110" t="s">
        <v>164</v>
      </c>
      <c r="B27" s="102"/>
      <c r="C27" s="82">
        <f>SUM(C25:C26)</f>
        <v>0</v>
      </c>
      <c r="D27" s="82">
        <f>SUM(D25:D26)</f>
        <v>0</v>
      </c>
      <c r="E27" s="82">
        <f>SUM(E25:E26)</f>
        <v>0</v>
      </c>
      <c r="F27" s="152"/>
    </row>
    <row r="28" spans="1:6" s="10" customFormat="1" ht="31.5">
      <c r="A28" s="109" t="s">
        <v>161</v>
      </c>
      <c r="B28" s="102"/>
      <c r="C28" s="82">
        <f>SUM(C29:C29)</f>
        <v>0</v>
      </c>
      <c r="D28" s="82">
        <f>SUM(D29:D29)</f>
        <v>190500</v>
      </c>
      <c r="E28" s="82">
        <f>SUM(E29:E29)</f>
        <v>190500</v>
      </c>
      <c r="F28" s="152">
        <f t="shared" si="0"/>
        <v>100</v>
      </c>
    </row>
    <row r="29" spans="1:6" s="10" customFormat="1" ht="15.75">
      <c r="A29" s="87" t="s">
        <v>405</v>
      </c>
      <c r="B29" s="102">
        <v>2</v>
      </c>
      <c r="C29" s="82"/>
      <c r="D29" s="82">
        <v>190500</v>
      </c>
      <c r="E29" s="82">
        <v>190500</v>
      </c>
      <c r="F29" s="152">
        <f t="shared" si="0"/>
        <v>100</v>
      </c>
    </row>
    <row r="30" spans="1:6" s="10" customFormat="1" ht="15.75" hidden="1">
      <c r="A30" s="87" t="s">
        <v>162</v>
      </c>
      <c r="B30" s="102">
        <v>2</v>
      </c>
      <c r="C30" s="82"/>
      <c r="D30" s="82"/>
      <c r="E30" s="82"/>
      <c r="F30" s="152" t="e">
        <f t="shared" si="0"/>
        <v>#DIV/0!</v>
      </c>
    </row>
    <row r="31" spans="1:6" s="10" customFormat="1" ht="31.5" hidden="1">
      <c r="A31" s="87" t="s">
        <v>163</v>
      </c>
      <c r="B31" s="102">
        <v>2</v>
      </c>
      <c r="C31" s="82"/>
      <c r="D31" s="82"/>
      <c r="E31" s="82"/>
      <c r="F31" s="152" t="e">
        <f t="shared" si="0"/>
        <v>#DIV/0!</v>
      </c>
    </row>
    <row r="32" spans="1:6" s="10" customFormat="1" ht="15.75">
      <c r="A32" s="87" t="s">
        <v>381</v>
      </c>
      <c r="B32" s="102"/>
      <c r="C32" s="82">
        <f>C33+C48</f>
        <v>438400</v>
      </c>
      <c r="D32" s="82">
        <f>D33+D48</f>
        <v>438400</v>
      </c>
      <c r="E32" s="82">
        <f>E33+E48</f>
        <v>320300</v>
      </c>
      <c r="F32" s="152">
        <f t="shared" si="0"/>
        <v>73.0611313868613</v>
      </c>
    </row>
    <row r="33" spans="1:6" s="10" customFormat="1" ht="15.75">
      <c r="A33" s="87" t="s">
        <v>382</v>
      </c>
      <c r="B33" s="102"/>
      <c r="C33" s="82">
        <f>SUM(C34:C47)</f>
        <v>388400</v>
      </c>
      <c r="D33" s="82">
        <f>SUM(D34:D47)</f>
        <v>438400</v>
      </c>
      <c r="E33" s="82">
        <f>SUM(E34:E47)</f>
        <v>320300</v>
      </c>
      <c r="F33" s="152">
        <f t="shared" si="0"/>
        <v>73.0611313868613</v>
      </c>
    </row>
    <row r="34" spans="1:6" s="10" customFormat="1" ht="15.75">
      <c r="A34" s="87" t="s">
        <v>384</v>
      </c>
      <c r="B34" s="102">
        <v>2</v>
      </c>
      <c r="C34" s="82">
        <v>50000</v>
      </c>
      <c r="D34" s="82">
        <v>50000</v>
      </c>
      <c r="E34" s="132">
        <v>30000</v>
      </c>
      <c r="F34" s="152">
        <f t="shared" si="0"/>
        <v>60</v>
      </c>
    </row>
    <row r="35" spans="1:6" s="10" customFormat="1" ht="47.25">
      <c r="A35" s="87" t="s">
        <v>392</v>
      </c>
      <c r="B35" s="102">
        <v>2</v>
      </c>
      <c r="C35" s="82">
        <v>158400</v>
      </c>
      <c r="D35" s="82">
        <v>145400</v>
      </c>
      <c r="E35" s="132">
        <v>129300</v>
      </c>
      <c r="F35" s="152">
        <f t="shared" si="0"/>
        <v>88.92709766162311</v>
      </c>
    </row>
    <row r="36" spans="1:6" s="10" customFormat="1" ht="15.75" hidden="1">
      <c r="A36" s="87" t="s">
        <v>490</v>
      </c>
      <c r="B36" s="102">
        <v>2</v>
      </c>
      <c r="C36" s="82"/>
      <c r="D36" s="82"/>
      <c r="E36" s="82"/>
      <c r="F36" s="152" t="e">
        <f t="shared" si="0"/>
        <v>#DIV/0!</v>
      </c>
    </row>
    <row r="37" spans="1:6" s="10" customFormat="1" ht="31.5" hidden="1">
      <c r="A37" s="87" t="s">
        <v>385</v>
      </c>
      <c r="B37" s="102">
        <v>2</v>
      </c>
      <c r="C37" s="82"/>
      <c r="D37" s="82"/>
      <c r="E37" s="82"/>
      <c r="F37" s="152" t="e">
        <f t="shared" si="0"/>
        <v>#DIV/0!</v>
      </c>
    </row>
    <row r="38" spans="1:6" s="10" customFormat="1" ht="31.5">
      <c r="A38" s="87" t="s">
        <v>393</v>
      </c>
      <c r="B38" s="102">
        <v>2</v>
      </c>
      <c r="C38" s="82">
        <v>50000</v>
      </c>
      <c r="D38" s="82">
        <v>50000</v>
      </c>
      <c r="E38" s="82"/>
      <c r="F38" s="152">
        <f t="shared" si="0"/>
        <v>0</v>
      </c>
    </row>
    <row r="39" spans="1:6" s="10" customFormat="1" ht="31.5">
      <c r="A39" s="87" t="s">
        <v>391</v>
      </c>
      <c r="B39" s="102">
        <v>2</v>
      </c>
      <c r="C39" s="82">
        <v>40000</v>
      </c>
      <c r="D39" s="82">
        <v>40000</v>
      </c>
      <c r="E39" s="132">
        <v>20000</v>
      </c>
      <c r="F39" s="152">
        <f t="shared" si="0"/>
        <v>50</v>
      </c>
    </row>
    <row r="40" spans="1:6" s="10" customFormat="1" ht="15.75" hidden="1">
      <c r="A40" s="87" t="s">
        <v>390</v>
      </c>
      <c r="B40" s="102">
        <v>2</v>
      </c>
      <c r="C40" s="82"/>
      <c r="D40" s="82"/>
      <c r="E40" s="132"/>
      <c r="F40" s="152" t="e">
        <f t="shared" si="0"/>
        <v>#DIV/0!</v>
      </c>
    </row>
    <row r="41" spans="1:6" s="10" customFormat="1" ht="15.75">
      <c r="A41" s="87" t="s">
        <v>389</v>
      </c>
      <c r="B41" s="102">
        <v>2</v>
      </c>
      <c r="C41" s="82"/>
      <c r="D41" s="82">
        <v>63000</v>
      </c>
      <c r="E41" s="132">
        <v>51000</v>
      </c>
      <c r="F41" s="152">
        <f t="shared" si="0"/>
        <v>80.95238095238095</v>
      </c>
    </row>
    <row r="42" spans="1:6" s="10" customFormat="1" ht="15.75" hidden="1">
      <c r="A42" s="87" t="s">
        <v>388</v>
      </c>
      <c r="B42" s="102">
        <v>2</v>
      </c>
      <c r="C42" s="82"/>
      <c r="D42" s="82"/>
      <c r="E42" s="132"/>
      <c r="F42" s="152" t="e">
        <f t="shared" si="0"/>
        <v>#DIV/0!</v>
      </c>
    </row>
    <row r="43" spans="1:6" s="10" customFormat="1" ht="31.5">
      <c r="A43" s="87" t="s">
        <v>387</v>
      </c>
      <c r="B43" s="102">
        <v>2</v>
      </c>
      <c r="C43" s="82">
        <v>90000</v>
      </c>
      <c r="D43" s="82">
        <v>90000</v>
      </c>
      <c r="E43" s="132">
        <v>90000</v>
      </c>
      <c r="F43" s="152">
        <f t="shared" si="0"/>
        <v>100</v>
      </c>
    </row>
    <row r="44" spans="1:6" s="10" customFormat="1" ht="15.75" hidden="1">
      <c r="A44" s="87" t="s">
        <v>437</v>
      </c>
      <c r="B44" s="102">
        <v>2</v>
      </c>
      <c r="C44" s="82"/>
      <c r="D44" s="82"/>
      <c r="E44" s="132"/>
      <c r="F44" s="152" t="e">
        <f t="shared" si="0"/>
        <v>#DIV/0!</v>
      </c>
    </row>
    <row r="45" spans="1:6" s="10" customFormat="1" ht="15.75" hidden="1">
      <c r="A45" s="87" t="s">
        <v>386</v>
      </c>
      <c r="B45" s="102">
        <v>2</v>
      </c>
      <c r="C45" s="82"/>
      <c r="D45" s="82"/>
      <c r="E45" s="132"/>
      <c r="F45" s="152" t="e">
        <f t="shared" si="0"/>
        <v>#DIV/0!</v>
      </c>
    </row>
    <row r="46" spans="1:6" s="10" customFormat="1" ht="15.75" hidden="1">
      <c r="A46" s="87" t="s">
        <v>394</v>
      </c>
      <c r="B46" s="102">
        <v>2</v>
      </c>
      <c r="C46" s="82"/>
      <c r="D46" s="82"/>
      <c r="E46" s="132"/>
      <c r="F46" s="152" t="e">
        <f t="shared" si="0"/>
        <v>#DIV/0!</v>
      </c>
    </row>
    <row r="47" spans="1:6" s="10" customFormat="1" ht="15.75" hidden="1">
      <c r="A47" s="87" t="s">
        <v>395</v>
      </c>
      <c r="B47" s="102">
        <v>2</v>
      </c>
      <c r="C47" s="82"/>
      <c r="D47" s="82"/>
      <c r="E47" s="132"/>
      <c r="F47" s="152" t="e">
        <f t="shared" si="0"/>
        <v>#DIV/0!</v>
      </c>
    </row>
    <row r="48" spans="1:6" s="10" customFormat="1" ht="15.75">
      <c r="A48" s="87" t="s">
        <v>383</v>
      </c>
      <c r="B48" s="102"/>
      <c r="C48" s="82">
        <f>SUM(C49:C58)</f>
        <v>50000</v>
      </c>
      <c r="D48" s="82">
        <f>SUM(D49:D58)</f>
        <v>0</v>
      </c>
      <c r="E48" s="132">
        <f>SUM(E49:E58)</f>
        <v>0</v>
      </c>
      <c r="F48" s="152"/>
    </row>
    <row r="49" spans="1:6" s="10" customFormat="1" ht="15.75" hidden="1">
      <c r="A49" s="87" t="s">
        <v>396</v>
      </c>
      <c r="B49" s="102">
        <v>2</v>
      </c>
      <c r="C49" s="82"/>
      <c r="D49" s="82"/>
      <c r="E49" s="132"/>
      <c r="F49" s="152"/>
    </row>
    <row r="50" spans="1:6" s="10" customFormat="1" ht="31.5" hidden="1">
      <c r="A50" s="87" t="s">
        <v>397</v>
      </c>
      <c r="B50" s="102">
        <v>2</v>
      </c>
      <c r="C50" s="82"/>
      <c r="D50" s="82"/>
      <c r="E50" s="132"/>
      <c r="F50" s="152"/>
    </row>
    <row r="51" spans="1:6" s="10" customFormat="1" ht="31.5" hidden="1">
      <c r="A51" s="87" t="s">
        <v>398</v>
      </c>
      <c r="B51" s="102">
        <v>2</v>
      </c>
      <c r="C51" s="82"/>
      <c r="D51" s="82"/>
      <c r="E51" s="132"/>
      <c r="F51" s="152"/>
    </row>
    <row r="52" spans="1:6" s="10" customFormat="1" ht="15.75" hidden="1">
      <c r="A52" s="87" t="s">
        <v>399</v>
      </c>
      <c r="B52" s="102">
        <v>2</v>
      </c>
      <c r="C52" s="82"/>
      <c r="D52" s="82"/>
      <c r="E52" s="132"/>
      <c r="F52" s="152"/>
    </row>
    <row r="53" spans="1:6" s="10" customFormat="1" ht="15.75">
      <c r="A53" s="87" t="s">
        <v>400</v>
      </c>
      <c r="B53" s="102">
        <v>2</v>
      </c>
      <c r="C53" s="82">
        <v>50000</v>
      </c>
      <c r="D53" s="82"/>
      <c r="E53" s="132"/>
      <c r="F53" s="152"/>
    </row>
    <row r="54" spans="1:6" s="10" customFormat="1" ht="15.75" hidden="1">
      <c r="A54" s="87" t="s">
        <v>401</v>
      </c>
      <c r="B54" s="102">
        <v>2</v>
      </c>
      <c r="C54" s="82"/>
      <c r="D54" s="82"/>
      <c r="E54" s="132"/>
      <c r="F54" s="152" t="e">
        <f t="shared" si="0"/>
        <v>#DIV/0!</v>
      </c>
    </row>
    <row r="55" spans="1:6" s="10" customFormat="1" ht="15.75" hidden="1">
      <c r="A55" s="87" t="s">
        <v>402</v>
      </c>
      <c r="B55" s="102">
        <v>2</v>
      </c>
      <c r="C55" s="82"/>
      <c r="D55" s="82"/>
      <c r="E55" s="132"/>
      <c r="F55" s="152" t="e">
        <f t="shared" si="0"/>
        <v>#DIV/0!</v>
      </c>
    </row>
    <row r="56" spans="1:6" s="10" customFormat="1" ht="15.75" hidden="1">
      <c r="A56" s="87" t="s">
        <v>436</v>
      </c>
      <c r="B56" s="102">
        <v>2</v>
      </c>
      <c r="C56" s="82"/>
      <c r="D56" s="82"/>
      <c r="E56" s="132"/>
      <c r="F56" s="152" t="e">
        <f t="shared" si="0"/>
        <v>#DIV/0!</v>
      </c>
    </row>
    <row r="57" spans="1:6" s="10" customFormat="1" ht="15.75" hidden="1">
      <c r="A57" s="87" t="s">
        <v>403</v>
      </c>
      <c r="B57" s="102">
        <v>2</v>
      </c>
      <c r="C57" s="82"/>
      <c r="D57" s="82"/>
      <c r="E57" s="132"/>
      <c r="F57" s="152" t="e">
        <f t="shared" si="0"/>
        <v>#DIV/0!</v>
      </c>
    </row>
    <row r="58" spans="1:6" s="10" customFormat="1" ht="15.75" hidden="1">
      <c r="A58" s="87" t="s">
        <v>404</v>
      </c>
      <c r="B58" s="102">
        <v>2</v>
      </c>
      <c r="C58" s="82"/>
      <c r="D58" s="82"/>
      <c r="E58" s="132"/>
      <c r="F58" s="152" t="e">
        <f t="shared" si="0"/>
        <v>#DIV/0!</v>
      </c>
    </row>
    <row r="59" spans="1:6" s="10" customFormat="1" ht="15.75">
      <c r="A59" s="110" t="s">
        <v>159</v>
      </c>
      <c r="B59" s="102"/>
      <c r="C59" s="82">
        <f>SUM(C30:C32)+SUM(C28:C28)</f>
        <v>438400</v>
      </c>
      <c r="D59" s="82">
        <f>SUM(D30:D32)+SUM(D28:D28)</f>
        <v>628900</v>
      </c>
      <c r="E59" s="132">
        <f>SUM(E30:E32)+SUM(E28:E28)</f>
        <v>510800</v>
      </c>
      <c r="F59" s="152">
        <f t="shared" si="0"/>
        <v>81.22117983781206</v>
      </c>
    </row>
    <row r="60" spans="1:6" s="10" customFormat="1" ht="15.75">
      <c r="A60" s="43" t="s">
        <v>157</v>
      </c>
      <c r="B60" s="102"/>
      <c r="C60" s="84">
        <f>SUM(C61:C63)</f>
        <v>438400</v>
      </c>
      <c r="D60" s="84">
        <f>SUM(D61:D63)</f>
        <v>628900</v>
      </c>
      <c r="E60" s="84">
        <f>SUM(E61:E63)</f>
        <v>510800</v>
      </c>
      <c r="F60" s="152">
        <f t="shared" si="0"/>
        <v>81.22117983781206</v>
      </c>
    </row>
    <row r="61" spans="1:6" s="10" customFormat="1" ht="15.75">
      <c r="A61" s="87" t="s">
        <v>374</v>
      </c>
      <c r="B61" s="100">
        <v>1</v>
      </c>
      <c r="C61" s="82">
        <f>SUMIF($B$19:$B$60,"1",C$19:C$60)</f>
        <v>0</v>
      </c>
      <c r="D61" s="82">
        <f>SUMIF($B$19:$B$60,"1",D$19:D$60)</f>
        <v>0</v>
      </c>
      <c r="E61" s="82">
        <f>SUMIF($B$19:$B$60,"1",E$19:E$60)</f>
        <v>0</v>
      </c>
      <c r="F61" s="152"/>
    </row>
    <row r="62" spans="1:6" s="10" customFormat="1" ht="15.75">
      <c r="A62" s="87" t="s">
        <v>217</v>
      </c>
      <c r="B62" s="100">
        <v>2</v>
      </c>
      <c r="C62" s="82">
        <f>SUMIF($B$19:$B$60,"2",C$19:C$60)</f>
        <v>438400</v>
      </c>
      <c r="D62" s="82">
        <f>SUMIF($B$19:$B$60,"2",D$19:D$60)</f>
        <v>628900</v>
      </c>
      <c r="E62" s="82">
        <f>SUMIF($B$19:$B$60,"2",E$19:E$60)</f>
        <v>510800</v>
      </c>
      <c r="F62" s="152">
        <f t="shared" si="0"/>
        <v>81.22117983781206</v>
      </c>
    </row>
    <row r="63" spans="1:6" s="10" customFormat="1" ht="15.75">
      <c r="A63" s="87" t="s">
        <v>109</v>
      </c>
      <c r="B63" s="100">
        <v>3</v>
      </c>
      <c r="C63" s="82">
        <f>SUMIF($B$19:$B$60,"3",C$19:C$60)</f>
        <v>0</v>
      </c>
      <c r="D63" s="82">
        <f>SUMIF($B$19:$B$60,"3",D$19:D$60)</f>
        <v>0</v>
      </c>
      <c r="E63" s="82">
        <f>SUMIF($B$19:$B$60,"3",E$19:E$60)</f>
        <v>0</v>
      </c>
      <c r="F63" s="152"/>
    </row>
    <row r="64" spans="1:6" s="10" customFormat="1" ht="15.75">
      <c r="A64" s="66" t="s">
        <v>218</v>
      </c>
      <c r="B64" s="17"/>
      <c r="C64" s="82"/>
      <c r="D64" s="82"/>
      <c r="E64" s="82"/>
      <c r="F64" s="152"/>
    </row>
    <row r="65" spans="1:6" s="10" customFormat="1" ht="15.75" hidden="1">
      <c r="A65" s="63" t="s">
        <v>171</v>
      </c>
      <c r="B65" s="17"/>
      <c r="C65" s="82"/>
      <c r="D65" s="82"/>
      <c r="E65" s="82"/>
      <c r="F65" s="152" t="e">
        <f t="shared" si="0"/>
        <v>#DIV/0!</v>
      </c>
    </row>
    <row r="66" spans="1:6" s="10" customFormat="1" ht="31.5">
      <c r="A66" s="63" t="s">
        <v>408</v>
      </c>
      <c r="B66" s="17">
        <v>2</v>
      </c>
      <c r="C66" s="82">
        <v>41700</v>
      </c>
      <c r="D66" s="82">
        <v>137841</v>
      </c>
      <c r="E66" s="132">
        <v>137841</v>
      </c>
      <c r="F66" s="152">
        <f t="shared" si="0"/>
        <v>100</v>
      </c>
    </row>
    <row r="67" spans="1:6" s="10" customFormat="1" ht="31.5" hidden="1">
      <c r="A67" s="63" t="s">
        <v>407</v>
      </c>
      <c r="B67" s="17"/>
      <c r="C67" s="82"/>
      <c r="D67" s="82"/>
      <c r="E67" s="82"/>
      <c r="F67" s="152" t="e">
        <f t="shared" si="0"/>
        <v>#DIV/0!</v>
      </c>
    </row>
    <row r="68" spans="1:6" s="10" customFormat="1" ht="15.75" hidden="1">
      <c r="A68" s="63" t="s">
        <v>406</v>
      </c>
      <c r="B68" s="17"/>
      <c r="C68" s="82"/>
      <c r="D68" s="82"/>
      <c r="E68" s="82"/>
      <c r="F68" s="152" t="e">
        <f t="shared" si="0"/>
        <v>#DIV/0!</v>
      </c>
    </row>
    <row r="69" spans="1:6" s="10" customFormat="1" ht="15.75" hidden="1">
      <c r="A69" s="63"/>
      <c r="B69" s="17"/>
      <c r="C69" s="82"/>
      <c r="D69" s="82"/>
      <c r="E69" s="82"/>
      <c r="F69" s="152" t="e">
        <f t="shared" si="0"/>
        <v>#DIV/0!</v>
      </c>
    </row>
    <row r="70" spans="1:6" s="10" customFormat="1" ht="31.5" hidden="1">
      <c r="A70" s="63" t="s">
        <v>169</v>
      </c>
      <c r="B70" s="17"/>
      <c r="C70" s="82"/>
      <c r="D70" s="82"/>
      <c r="E70" s="82"/>
      <c r="F70" s="152" t="e">
        <f t="shared" si="0"/>
        <v>#DIV/0!</v>
      </c>
    </row>
    <row r="71" spans="1:6" s="10" customFormat="1" ht="15.75" hidden="1">
      <c r="A71" s="63"/>
      <c r="B71" s="17"/>
      <c r="C71" s="82"/>
      <c r="D71" s="82"/>
      <c r="E71" s="82"/>
      <c r="F71" s="152" t="e">
        <f t="shared" si="0"/>
        <v>#DIV/0!</v>
      </c>
    </row>
    <row r="72" spans="1:6" s="10" customFormat="1" ht="31.5" hidden="1">
      <c r="A72" s="63" t="s">
        <v>170</v>
      </c>
      <c r="B72" s="17"/>
      <c r="C72" s="82"/>
      <c r="D72" s="82"/>
      <c r="E72" s="82"/>
      <c r="F72" s="152" t="e">
        <f t="shared" si="0"/>
        <v>#DIV/0!</v>
      </c>
    </row>
    <row r="73" spans="1:6" s="10" customFormat="1" ht="15.75" hidden="1">
      <c r="A73" s="63"/>
      <c r="B73" s="17"/>
      <c r="C73" s="82"/>
      <c r="D73" s="82"/>
      <c r="E73" s="82"/>
      <c r="F73" s="152" t="e">
        <f aca="true" t="shared" si="1" ref="F73:F136">E73/D73*100</f>
        <v>#DIV/0!</v>
      </c>
    </row>
    <row r="74" spans="1:6" s="10" customFormat="1" ht="31.5" hidden="1">
      <c r="A74" s="63" t="s">
        <v>173</v>
      </c>
      <c r="B74" s="17"/>
      <c r="C74" s="82"/>
      <c r="D74" s="82"/>
      <c r="E74" s="82"/>
      <c r="F74" s="152" t="e">
        <f t="shared" si="1"/>
        <v>#DIV/0!</v>
      </c>
    </row>
    <row r="75" spans="1:6" s="10" customFormat="1" ht="15.75">
      <c r="A75" s="87" t="s">
        <v>129</v>
      </c>
      <c r="B75" s="102">
        <v>2</v>
      </c>
      <c r="C75" s="82">
        <v>96000</v>
      </c>
      <c r="D75" s="82">
        <v>80000</v>
      </c>
      <c r="E75" s="132">
        <v>80000</v>
      </c>
      <c r="F75" s="152">
        <f t="shared" si="1"/>
        <v>100</v>
      </c>
    </row>
    <row r="76" spans="1:6" s="10" customFormat="1" ht="15.75" hidden="1">
      <c r="A76" s="86" t="s">
        <v>103</v>
      </c>
      <c r="B76" s="17"/>
      <c r="C76" s="82"/>
      <c r="D76" s="82"/>
      <c r="E76" s="82"/>
      <c r="F76" s="152" t="e">
        <f t="shared" si="1"/>
        <v>#DIV/0!</v>
      </c>
    </row>
    <row r="77" spans="1:6" s="10" customFormat="1" ht="15.75">
      <c r="A77" s="109" t="s">
        <v>128</v>
      </c>
      <c r="B77" s="17"/>
      <c r="C77" s="82">
        <f>SUM(C75:C76)</f>
        <v>96000</v>
      </c>
      <c r="D77" s="82">
        <f>SUM(D75:D76)</f>
        <v>80000</v>
      </c>
      <c r="E77" s="82">
        <f>SUM(E75:E76)</f>
        <v>80000</v>
      </c>
      <c r="F77" s="152">
        <f t="shared" si="1"/>
        <v>100</v>
      </c>
    </row>
    <row r="78" spans="1:6" s="10" customFormat="1" ht="15.75">
      <c r="A78" s="87" t="s">
        <v>114</v>
      </c>
      <c r="B78" s="17">
        <v>2</v>
      </c>
      <c r="C78" s="82">
        <v>233853</v>
      </c>
      <c r="D78" s="82">
        <v>233853</v>
      </c>
      <c r="E78" s="82">
        <v>233853</v>
      </c>
      <c r="F78" s="152">
        <f t="shared" si="1"/>
        <v>100</v>
      </c>
    </row>
    <row r="79" spans="1:6" s="10" customFormat="1" ht="15.75">
      <c r="A79" s="86" t="s">
        <v>429</v>
      </c>
      <c r="B79" s="102">
        <v>2</v>
      </c>
      <c r="C79" s="82">
        <v>-7927</v>
      </c>
      <c r="D79" s="82">
        <v>-7927</v>
      </c>
      <c r="E79" s="132">
        <v>-7927</v>
      </c>
      <c r="F79" s="152">
        <f t="shared" si="1"/>
        <v>100</v>
      </c>
    </row>
    <row r="80" spans="1:6" s="10" customFormat="1" ht="15.75">
      <c r="A80" s="86" t="s">
        <v>438</v>
      </c>
      <c r="B80" s="102">
        <v>2</v>
      </c>
      <c r="C80" s="82">
        <v>19994</v>
      </c>
      <c r="D80" s="82">
        <v>19994</v>
      </c>
      <c r="E80" s="132">
        <v>19994</v>
      </c>
      <c r="F80" s="152">
        <f t="shared" si="1"/>
        <v>100</v>
      </c>
    </row>
    <row r="81" spans="1:6" s="10" customFormat="1" ht="15.75">
      <c r="A81" s="86" t="s">
        <v>430</v>
      </c>
      <c r="B81" s="102">
        <v>2</v>
      </c>
      <c r="C81" s="82">
        <v>-9040</v>
      </c>
      <c r="D81" s="82">
        <v>-9040</v>
      </c>
      <c r="E81" s="132">
        <v>-9040</v>
      </c>
      <c r="F81" s="152">
        <f t="shared" si="1"/>
        <v>100</v>
      </c>
    </row>
    <row r="82" spans="1:6" s="10" customFormat="1" ht="15.75">
      <c r="A82" s="86" t="s">
        <v>439</v>
      </c>
      <c r="B82" s="102">
        <v>2</v>
      </c>
      <c r="C82" s="82">
        <v>14022</v>
      </c>
      <c r="D82" s="82">
        <v>14022</v>
      </c>
      <c r="E82" s="132">
        <v>14022</v>
      </c>
      <c r="F82" s="152">
        <f t="shared" si="1"/>
        <v>100</v>
      </c>
    </row>
    <row r="83" spans="1:6" s="10" customFormat="1" ht="15.75">
      <c r="A83" s="86" t="s">
        <v>431</v>
      </c>
      <c r="B83" s="102">
        <v>2</v>
      </c>
      <c r="C83" s="82">
        <v>-25739</v>
      </c>
      <c r="D83" s="82">
        <v>-25739</v>
      </c>
      <c r="E83" s="132">
        <v>-25739</v>
      </c>
      <c r="F83" s="152">
        <f t="shared" si="1"/>
        <v>100</v>
      </c>
    </row>
    <row r="84" spans="1:6" s="10" customFormat="1" ht="15.75">
      <c r="A84" s="86" t="s">
        <v>440</v>
      </c>
      <c r="B84" s="102">
        <v>2</v>
      </c>
      <c r="C84" s="82">
        <v>241452</v>
      </c>
      <c r="D84" s="82">
        <v>241452</v>
      </c>
      <c r="E84" s="132">
        <v>241452</v>
      </c>
      <c r="F84" s="152">
        <f t="shared" si="1"/>
        <v>100</v>
      </c>
    </row>
    <row r="85" spans="1:6" s="10" customFormat="1" ht="15.75">
      <c r="A85" s="136" t="s">
        <v>541</v>
      </c>
      <c r="B85" s="102">
        <v>2</v>
      </c>
      <c r="C85" s="82"/>
      <c r="D85" s="82">
        <v>25000</v>
      </c>
      <c r="E85" s="82">
        <v>25000</v>
      </c>
      <c r="F85" s="152">
        <f t="shared" si="1"/>
        <v>100</v>
      </c>
    </row>
    <row r="86" spans="1:6" s="10" customFormat="1" ht="15.75">
      <c r="A86" s="136" t="s">
        <v>522</v>
      </c>
      <c r="B86" s="102">
        <v>2</v>
      </c>
      <c r="C86" s="82"/>
      <c r="D86" s="82">
        <v>10000</v>
      </c>
      <c r="E86" s="82"/>
      <c r="F86" s="152">
        <f t="shared" si="1"/>
        <v>0</v>
      </c>
    </row>
    <row r="87" spans="1:6" s="10" customFormat="1" ht="31.5">
      <c r="A87" s="109" t="s">
        <v>174</v>
      </c>
      <c r="B87" s="17"/>
      <c r="C87" s="82">
        <f>SUM(C78:C84)</f>
        <v>466615</v>
      </c>
      <c r="D87" s="82">
        <f>SUM(D78:D86)</f>
        <v>501615</v>
      </c>
      <c r="E87" s="82">
        <f>SUM(E78:E85)</f>
        <v>491615</v>
      </c>
      <c r="F87" s="152">
        <f t="shared" si="1"/>
        <v>98.00643920137955</v>
      </c>
    </row>
    <row r="88" spans="1:6" s="10" customFormat="1" ht="15.75" hidden="1">
      <c r="A88" s="86" t="s">
        <v>441</v>
      </c>
      <c r="B88" s="102">
        <v>2</v>
      </c>
      <c r="C88" s="82"/>
      <c r="D88" s="82"/>
      <c r="E88" s="82"/>
      <c r="F88" s="152" t="e">
        <f t="shared" si="1"/>
        <v>#DIV/0!</v>
      </c>
    </row>
    <row r="89" spans="1:6" s="10" customFormat="1" ht="15.75" hidden="1">
      <c r="A89" s="86" t="s">
        <v>442</v>
      </c>
      <c r="B89" s="102">
        <v>2</v>
      </c>
      <c r="C89" s="82"/>
      <c r="D89" s="82"/>
      <c r="E89" s="82"/>
      <c r="F89" s="152" t="e">
        <f t="shared" si="1"/>
        <v>#DIV/0!</v>
      </c>
    </row>
    <row r="90" spans="1:6" s="10" customFormat="1" ht="15.75" hidden="1">
      <c r="A90" s="86" t="s">
        <v>443</v>
      </c>
      <c r="B90" s="102">
        <v>2</v>
      </c>
      <c r="C90" s="82"/>
      <c r="D90" s="82"/>
      <c r="E90" s="82"/>
      <c r="F90" s="152" t="e">
        <f t="shared" si="1"/>
        <v>#DIV/0!</v>
      </c>
    </row>
    <row r="91" spans="1:6" s="10" customFormat="1" ht="15.75" hidden="1">
      <c r="A91" s="86" t="s">
        <v>444</v>
      </c>
      <c r="B91" s="102">
        <v>2</v>
      </c>
      <c r="C91" s="82"/>
      <c r="D91" s="82"/>
      <c r="E91" s="82"/>
      <c r="F91" s="152" t="e">
        <f t="shared" si="1"/>
        <v>#DIV/0!</v>
      </c>
    </row>
    <row r="92" spans="1:6" s="10" customFormat="1" ht="15.75" hidden="1">
      <c r="A92" s="86" t="s">
        <v>445</v>
      </c>
      <c r="B92" s="102">
        <v>2</v>
      </c>
      <c r="C92" s="82"/>
      <c r="D92" s="82"/>
      <c r="E92" s="82"/>
      <c r="F92" s="152" t="e">
        <f t="shared" si="1"/>
        <v>#DIV/0!</v>
      </c>
    </row>
    <row r="93" spans="1:6" s="10" customFormat="1" ht="15.75">
      <c r="A93" s="86" t="s">
        <v>446</v>
      </c>
      <c r="B93" s="102">
        <v>2</v>
      </c>
      <c r="C93" s="82">
        <v>188646</v>
      </c>
      <c r="D93" s="82">
        <v>188646</v>
      </c>
      <c r="E93" s="82">
        <v>188646</v>
      </c>
      <c r="F93" s="152">
        <f t="shared" si="1"/>
        <v>100</v>
      </c>
    </row>
    <row r="94" spans="1:6" s="10" customFormat="1" ht="15.75" hidden="1">
      <c r="A94" s="86" t="s">
        <v>447</v>
      </c>
      <c r="B94" s="17">
        <v>2</v>
      </c>
      <c r="C94" s="82"/>
      <c r="D94" s="82"/>
      <c r="E94" s="82"/>
      <c r="F94" s="152" t="e">
        <f t="shared" si="1"/>
        <v>#DIV/0!</v>
      </c>
    </row>
    <row r="95" spans="1:6" s="10" customFormat="1" ht="15.75" hidden="1">
      <c r="A95" s="86" t="s">
        <v>448</v>
      </c>
      <c r="B95" s="17">
        <v>2</v>
      </c>
      <c r="C95" s="82"/>
      <c r="D95" s="82"/>
      <c r="E95" s="82"/>
      <c r="F95" s="152" t="e">
        <f t="shared" si="1"/>
        <v>#DIV/0!</v>
      </c>
    </row>
    <row r="96" spans="1:6" s="10" customFormat="1" ht="15.75" hidden="1">
      <c r="A96" s="86" t="s">
        <v>491</v>
      </c>
      <c r="B96" s="17">
        <v>2</v>
      </c>
      <c r="C96" s="82"/>
      <c r="D96" s="82"/>
      <c r="E96" s="82"/>
      <c r="F96" s="152" t="e">
        <f t="shared" si="1"/>
        <v>#DIV/0!</v>
      </c>
    </row>
    <row r="97" spans="1:6" s="10" customFormat="1" ht="15.75" hidden="1">
      <c r="A97" s="86" t="s">
        <v>103</v>
      </c>
      <c r="B97" s="17"/>
      <c r="C97" s="82"/>
      <c r="D97" s="82"/>
      <c r="E97" s="82"/>
      <c r="F97" s="152" t="e">
        <f t="shared" si="1"/>
        <v>#DIV/0!</v>
      </c>
    </row>
    <row r="98" spans="1:6" s="10" customFormat="1" ht="15.75">
      <c r="A98" s="109" t="s">
        <v>175</v>
      </c>
      <c r="B98" s="17"/>
      <c r="C98" s="82">
        <f>SUM(C88:C97)</f>
        <v>188646</v>
      </c>
      <c r="D98" s="82">
        <f>SUM(D88:D97)</f>
        <v>188646</v>
      </c>
      <c r="E98" s="132">
        <f>SUM(E88:E97)</f>
        <v>188646</v>
      </c>
      <c r="F98" s="152">
        <f t="shared" si="1"/>
        <v>100</v>
      </c>
    </row>
    <row r="99" spans="1:6" s="10" customFormat="1" ht="16.5" customHeight="1">
      <c r="A99" s="110" t="s">
        <v>172</v>
      </c>
      <c r="B99" s="17"/>
      <c r="C99" s="82">
        <f>C77+C87+C98</f>
        <v>751261</v>
      </c>
      <c r="D99" s="82">
        <f>D77+D87+D98</f>
        <v>770261</v>
      </c>
      <c r="E99" s="82">
        <f>E77+E87+E98</f>
        <v>760261</v>
      </c>
      <c r="F99" s="152">
        <f t="shared" si="1"/>
        <v>98.70173876127703</v>
      </c>
    </row>
    <row r="100" spans="1:6" s="10" customFormat="1" ht="15.75" hidden="1">
      <c r="A100" s="63"/>
      <c r="B100" s="102"/>
      <c r="C100" s="82"/>
      <c r="D100" s="82"/>
      <c r="E100" s="82"/>
      <c r="F100" s="152" t="e">
        <f t="shared" si="1"/>
        <v>#DIV/0!</v>
      </c>
    </row>
    <row r="101" spans="1:6" s="10" customFormat="1" ht="31.5" hidden="1">
      <c r="A101" s="63" t="s">
        <v>176</v>
      </c>
      <c r="B101" s="102"/>
      <c r="C101" s="82"/>
      <c r="D101" s="82"/>
      <c r="E101" s="82"/>
      <c r="F101" s="152" t="e">
        <f t="shared" si="1"/>
        <v>#DIV/0!</v>
      </c>
    </row>
    <row r="102" spans="1:6" s="10" customFormat="1" ht="15.75">
      <c r="A102" s="87" t="s">
        <v>427</v>
      </c>
      <c r="B102" s="102">
        <v>2</v>
      </c>
      <c r="C102" s="82">
        <v>100000</v>
      </c>
      <c r="D102" s="82">
        <v>100000</v>
      </c>
      <c r="E102" s="82"/>
      <c r="F102" s="152">
        <f t="shared" si="1"/>
        <v>0</v>
      </c>
    </row>
    <row r="103" spans="1:6" s="10" customFormat="1" ht="47.25">
      <c r="A103" s="63" t="s">
        <v>177</v>
      </c>
      <c r="B103" s="102"/>
      <c r="C103" s="82">
        <f>SUM(C102)</f>
        <v>100000</v>
      </c>
      <c r="D103" s="82">
        <f>SUM(D102)</f>
        <v>100000</v>
      </c>
      <c r="E103" s="82">
        <f>SUM(E102)</f>
        <v>0</v>
      </c>
      <c r="F103" s="152">
        <f t="shared" si="1"/>
        <v>0</v>
      </c>
    </row>
    <row r="104" spans="1:6" s="10" customFormat="1" ht="15.75" hidden="1">
      <c r="A104" s="63" t="s">
        <v>178</v>
      </c>
      <c r="B104" s="102"/>
      <c r="C104" s="82"/>
      <c r="D104" s="82"/>
      <c r="E104" s="82"/>
      <c r="F104" s="152" t="e">
        <f t="shared" si="1"/>
        <v>#DIV/0!</v>
      </c>
    </row>
    <row r="105" spans="1:6" s="10" customFormat="1" ht="15.75" hidden="1">
      <c r="A105" s="63" t="s">
        <v>179</v>
      </c>
      <c r="B105" s="102"/>
      <c r="C105" s="82"/>
      <c r="D105" s="82"/>
      <c r="E105" s="82"/>
      <c r="F105" s="152" t="e">
        <f t="shared" si="1"/>
        <v>#DIV/0!</v>
      </c>
    </row>
    <row r="106" spans="1:6" s="10" customFormat="1" ht="15.75" hidden="1">
      <c r="A106" s="121" t="s">
        <v>428</v>
      </c>
      <c r="B106" s="102">
        <v>2</v>
      </c>
      <c r="C106" s="82"/>
      <c r="D106" s="82"/>
      <c r="E106" s="82"/>
      <c r="F106" s="152" t="e">
        <f t="shared" si="1"/>
        <v>#DIV/0!</v>
      </c>
    </row>
    <row r="107" spans="1:6" s="10" customFormat="1" ht="15.75" hidden="1">
      <c r="A107" s="121" t="s">
        <v>449</v>
      </c>
      <c r="B107" s="102">
        <v>2</v>
      </c>
      <c r="C107" s="82"/>
      <c r="D107" s="82"/>
      <c r="E107" s="82"/>
      <c r="F107" s="152" t="e">
        <f t="shared" si="1"/>
        <v>#DIV/0!</v>
      </c>
    </row>
    <row r="108" spans="1:6" s="10" customFormat="1" ht="15.75" hidden="1">
      <c r="A108" s="121"/>
      <c r="B108" s="102">
        <v>2</v>
      </c>
      <c r="C108" s="82"/>
      <c r="D108" s="82"/>
      <c r="E108" s="82"/>
      <c r="F108" s="152" t="e">
        <f t="shared" si="1"/>
        <v>#DIV/0!</v>
      </c>
    </row>
    <row r="109" spans="1:6" s="10" customFormat="1" ht="15.75">
      <c r="A109" s="121" t="s">
        <v>450</v>
      </c>
      <c r="B109" s="102">
        <v>2</v>
      </c>
      <c r="C109" s="82">
        <v>30000</v>
      </c>
      <c r="D109" s="82">
        <v>30000</v>
      </c>
      <c r="E109" s="82"/>
      <c r="F109" s="152">
        <f t="shared" si="1"/>
        <v>0</v>
      </c>
    </row>
    <row r="110" spans="1:6" s="10" customFormat="1" ht="15.75">
      <c r="A110" s="111" t="s">
        <v>180</v>
      </c>
      <c r="B110" s="102"/>
      <c r="C110" s="82">
        <f>SUM(C106:C109)</f>
        <v>30000</v>
      </c>
      <c r="D110" s="82">
        <f>SUM(D106:D109)</f>
        <v>30000</v>
      </c>
      <c r="E110" s="82">
        <f>SUM(E106:E109)</f>
        <v>0</v>
      </c>
      <c r="F110" s="152">
        <f t="shared" si="1"/>
        <v>0</v>
      </c>
    </row>
    <row r="111" spans="1:6" s="10" customFormat="1" ht="15.75" hidden="1">
      <c r="A111" s="87" t="s">
        <v>127</v>
      </c>
      <c r="B111" s="102">
        <v>2</v>
      </c>
      <c r="C111" s="82"/>
      <c r="D111" s="82"/>
      <c r="E111" s="82"/>
      <c r="F111" s="152" t="e">
        <f t="shared" si="1"/>
        <v>#DIV/0!</v>
      </c>
    </row>
    <row r="112" spans="1:6" s="10" customFormat="1" ht="15.75" hidden="1">
      <c r="A112" s="87"/>
      <c r="B112" s="102"/>
      <c r="C112" s="82"/>
      <c r="D112" s="82"/>
      <c r="E112" s="82"/>
      <c r="F112" s="152" t="e">
        <f t="shared" si="1"/>
        <v>#DIV/0!</v>
      </c>
    </row>
    <row r="113" spans="1:6" s="10" customFormat="1" ht="15.75" hidden="1">
      <c r="A113" s="111" t="s">
        <v>126</v>
      </c>
      <c r="B113" s="102"/>
      <c r="C113" s="82">
        <f>SUM(C111:C112)</f>
        <v>0</v>
      </c>
      <c r="D113" s="82">
        <f>SUM(D111:D112)</f>
        <v>0</v>
      </c>
      <c r="E113" s="82">
        <f>SUM(E111:E112)</f>
        <v>0</v>
      </c>
      <c r="F113" s="152" t="e">
        <f t="shared" si="1"/>
        <v>#DIV/0!</v>
      </c>
    </row>
    <row r="114" spans="1:6" s="10" customFormat="1" ht="15.75" hidden="1">
      <c r="A114" s="87" t="s">
        <v>507</v>
      </c>
      <c r="B114" s="102">
        <v>2</v>
      </c>
      <c r="C114" s="82">
        <v>0</v>
      </c>
      <c r="D114" s="82">
        <v>0</v>
      </c>
      <c r="E114" s="82">
        <v>0</v>
      </c>
      <c r="F114" s="152" t="e">
        <f t="shared" si="1"/>
        <v>#DIV/0!</v>
      </c>
    </row>
    <row r="115" spans="1:6" s="10" customFormat="1" ht="15.75">
      <c r="A115" s="87" t="s">
        <v>451</v>
      </c>
      <c r="B115" s="102">
        <v>2</v>
      </c>
      <c r="C115" s="82"/>
      <c r="D115" s="82">
        <v>578900</v>
      </c>
      <c r="E115" s="132">
        <v>578900</v>
      </c>
      <c r="F115" s="152">
        <f t="shared" si="1"/>
        <v>100</v>
      </c>
    </row>
    <row r="116" spans="1:6" s="10" customFormat="1" ht="15.75">
      <c r="A116" s="111" t="s">
        <v>181</v>
      </c>
      <c r="B116" s="102"/>
      <c r="C116" s="82">
        <f>SUM(C114:C115)</f>
        <v>0</v>
      </c>
      <c r="D116" s="82">
        <f>SUM(D114:D115)</f>
        <v>578900</v>
      </c>
      <c r="E116" s="82">
        <f>SUM(E114:E115)</f>
        <v>578900</v>
      </c>
      <c r="F116" s="152">
        <f t="shared" si="1"/>
        <v>100</v>
      </c>
    </row>
    <row r="117" spans="1:6" s="10" customFormat="1" ht="15.75" hidden="1">
      <c r="A117" s="67"/>
      <c r="B117" s="102"/>
      <c r="C117" s="82"/>
      <c r="D117" s="82"/>
      <c r="E117" s="82"/>
      <c r="F117" s="152" t="e">
        <f t="shared" si="1"/>
        <v>#DIV/0!</v>
      </c>
    </row>
    <row r="118" spans="1:6" s="10" customFormat="1" ht="15.75" hidden="1">
      <c r="A118" s="63"/>
      <c r="B118" s="102"/>
      <c r="C118" s="82"/>
      <c r="D118" s="82"/>
      <c r="E118" s="82"/>
      <c r="F118" s="152" t="e">
        <f t="shared" si="1"/>
        <v>#DIV/0!</v>
      </c>
    </row>
    <row r="119" spans="1:6" s="10" customFormat="1" ht="16.5" customHeight="1">
      <c r="A119" s="110" t="s">
        <v>409</v>
      </c>
      <c r="B119" s="102"/>
      <c r="C119" s="82">
        <f>C110+C113+C116</f>
        <v>30000</v>
      </c>
      <c r="D119" s="82">
        <f>D110+D113+D116</f>
        <v>608900</v>
      </c>
      <c r="E119" s="82">
        <f>E110+E113+E116</f>
        <v>578900</v>
      </c>
      <c r="F119" s="152">
        <f t="shared" si="1"/>
        <v>95.0730826079816</v>
      </c>
    </row>
    <row r="120" spans="1:6" s="10" customFormat="1" ht="15.75">
      <c r="A120" s="87" t="s">
        <v>200</v>
      </c>
      <c r="B120" s="102">
        <v>2</v>
      </c>
      <c r="C120" s="82">
        <v>200000</v>
      </c>
      <c r="D120" s="82">
        <v>201062</v>
      </c>
      <c r="E120" s="82"/>
      <c r="F120" s="152">
        <f t="shared" si="1"/>
        <v>0</v>
      </c>
    </row>
    <row r="121" spans="1:6" s="10" customFormat="1" ht="15.75">
      <c r="A121" s="87" t="s">
        <v>201</v>
      </c>
      <c r="B121" s="102">
        <v>2</v>
      </c>
      <c r="C121" s="82"/>
      <c r="D121" s="82"/>
      <c r="E121" s="82"/>
      <c r="F121" s="152"/>
    </row>
    <row r="122" spans="1:6" s="10" customFormat="1" ht="15.75">
      <c r="A122" s="63" t="s">
        <v>410</v>
      </c>
      <c r="B122" s="102"/>
      <c r="C122" s="82">
        <f>SUM(C120:C121)</f>
        <v>200000</v>
      </c>
      <c r="D122" s="82">
        <f>SUM(D120:D121)</f>
        <v>201062</v>
      </c>
      <c r="E122" s="82">
        <f>SUM(E120:E121)</f>
        <v>0</v>
      </c>
      <c r="F122" s="152">
        <f t="shared" si="1"/>
        <v>0</v>
      </c>
    </row>
    <row r="123" spans="1:6" s="10" customFormat="1" ht="15.75">
      <c r="A123" s="65" t="s">
        <v>218</v>
      </c>
      <c r="B123" s="102"/>
      <c r="C123" s="84">
        <f>SUM(C124:C124:C126)</f>
        <v>1122961</v>
      </c>
      <c r="D123" s="84">
        <f>SUM(D124:D124:D126)</f>
        <v>1818064</v>
      </c>
      <c r="E123" s="84">
        <f>SUM(E124:E124:E126)</f>
        <v>1477002</v>
      </c>
      <c r="F123" s="152">
        <f t="shared" si="1"/>
        <v>81.24037437625958</v>
      </c>
    </row>
    <row r="124" spans="1:6" s="10" customFormat="1" ht="15.75">
      <c r="A124" s="87" t="s">
        <v>374</v>
      </c>
      <c r="B124" s="100">
        <v>1</v>
      </c>
      <c r="C124" s="82">
        <f>SUMIF($B$64:$B$123,"1",C$64:C$123)</f>
        <v>0</v>
      </c>
      <c r="D124" s="82">
        <f>SUMIF($B$64:$B$123,"1",D$64:D$123)</f>
        <v>0</v>
      </c>
      <c r="E124" s="82">
        <f>SUMIF($B$64:$B$123,"1",E$64:E$123)</f>
        <v>0</v>
      </c>
      <c r="F124" s="152"/>
    </row>
    <row r="125" spans="1:6" s="10" customFormat="1" ht="15.75">
      <c r="A125" s="87" t="s">
        <v>217</v>
      </c>
      <c r="B125" s="100">
        <v>2</v>
      </c>
      <c r="C125" s="82">
        <f>SUMIF($B$64:$B$123,"2",C$64:C$123)</f>
        <v>1122961</v>
      </c>
      <c r="D125" s="82">
        <f>SUMIF($B$64:$B$123,"2",D$64:D$123)</f>
        <v>1818064</v>
      </c>
      <c r="E125" s="82">
        <f>SUMIF($B$64:$B$123,"2",E$64:E$123)</f>
        <v>1477002</v>
      </c>
      <c r="F125" s="152">
        <f t="shared" si="1"/>
        <v>81.24037437625958</v>
      </c>
    </row>
    <row r="126" spans="1:6" s="10" customFormat="1" ht="15.75">
      <c r="A126" s="87" t="s">
        <v>109</v>
      </c>
      <c r="B126" s="100">
        <v>3</v>
      </c>
      <c r="C126" s="82">
        <f>SUMIF($B$64:$B$123,"3",C$64:C$123)</f>
        <v>0</v>
      </c>
      <c r="D126" s="82">
        <f>SUMIF($B$64:$B$123,"3",D$64:D$123)</f>
        <v>0</v>
      </c>
      <c r="E126" s="82">
        <f>SUMIF($B$64:$B$123,"3",E$64:E$123)</f>
        <v>0</v>
      </c>
      <c r="F126" s="152"/>
    </row>
    <row r="127" spans="1:6" ht="15.75">
      <c r="A127" s="67" t="s">
        <v>78</v>
      </c>
      <c r="B127" s="102"/>
      <c r="C127" s="82"/>
      <c r="D127" s="82"/>
      <c r="E127" s="82"/>
      <c r="F127" s="152"/>
    </row>
    <row r="128" spans="1:6" ht="15.75">
      <c r="A128" s="43" t="s">
        <v>219</v>
      </c>
      <c r="B128" s="102"/>
      <c r="C128" s="84">
        <f>SUM(C129:C131)</f>
        <v>3303100</v>
      </c>
      <c r="D128" s="84">
        <f>SUM(D129:D131)</f>
        <v>3422447</v>
      </c>
      <c r="E128" s="84">
        <f>SUM(E129:E131)</f>
        <v>672447</v>
      </c>
      <c r="F128" s="152">
        <f t="shared" si="1"/>
        <v>19.648134799457814</v>
      </c>
    </row>
    <row r="129" spans="1:6" ht="15.75">
      <c r="A129" s="87" t="s">
        <v>374</v>
      </c>
      <c r="B129" s="100">
        <v>1</v>
      </c>
      <c r="C129" s="82">
        <f>Felh!J30</f>
        <v>0</v>
      </c>
      <c r="D129" s="82">
        <f>Felh!K30</f>
        <v>0</v>
      </c>
      <c r="E129" s="82">
        <f>Felh!L30</f>
        <v>0</v>
      </c>
      <c r="F129" s="152"/>
    </row>
    <row r="130" spans="1:6" ht="15.75">
      <c r="A130" s="87" t="s">
        <v>217</v>
      </c>
      <c r="B130" s="100">
        <v>2</v>
      </c>
      <c r="C130" s="82">
        <f>Felh!J31</f>
        <v>3303100</v>
      </c>
      <c r="D130" s="82">
        <f>Felh!K31</f>
        <v>3422447</v>
      </c>
      <c r="E130" s="82">
        <f>Felh!L31</f>
        <v>672447</v>
      </c>
      <c r="F130" s="152">
        <f t="shared" si="1"/>
        <v>19.648134799457814</v>
      </c>
    </row>
    <row r="131" spans="1:6" ht="15.75">
      <c r="A131" s="87" t="s">
        <v>109</v>
      </c>
      <c r="B131" s="100">
        <v>3</v>
      </c>
      <c r="C131" s="82">
        <f>Felh!J32</f>
        <v>0</v>
      </c>
      <c r="D131" s="82">
        <f>Felh!K32</f>
        <v>0</v>
      </c>
      <c r="E131" s="82">
        <f>Felh!L32</f>
        <v>0</v>
      </c>
      <c r="F131" s="152"/>
    </row>
    <row r="132" spans="1:6" ht="15.75">
      <c r="A132" s="43" t="s">
        <v>220</v>
      </c>
      <c r="B132" s="102"/>
      <c r="C132" s="84">
        <f>SUM(C133:C135)</f>
        <v>475000</v>
      </c>
      <c r="D132" s="84">
        <f>SUM(D133:D135)</f>
        <v>475000</v>
      </c>
      <c r="E132" s="84">
        <f>SUM(E133:E135)</f>
        <v>7305</v>
      </c>
      <c r="F132" s="152">
        <f t="shared" si="1"/>
        <v>1.5378947368421052</v>
      </c>
    </row>
    <row r="133" spans="1:6" ht="15.75">
      <c r="A133" s="87" t="s">
        <v>374</v>
      </c>
      <c r="B133" s="100">
        <v>1</v>
      </c>
      <c r="C133" s="82">
        <f>Felh!J48</f>
        <v>0</v>
      </c>
      <c r="D133" s="82">
        <f>Felh!K48</f>
        <v>0</v>
      </c>
      <c r="E133" s="82">
        <f>Felh!L48</f>
        <v>0</v>
      </c>
      <c r="F133" s="152"/>
    </row>
    <row r="134" spans="1:6" ht="15.75">
      <c r="A134" s="87" t="s">
        <v>217</v>
      </c>
      <c r="B134" s="100">
        <v>2</v>
      </c>
      <c r="C134" s="82">
        <f>Felh!J49</f>
        <v>475000</v>
      </c>
      <c r="D134" s="82">
        <f>Felh!K49</f>
        <v>475000</v>
      </c>
      <c r="E134" s="82">
        <f>Felh!L49</f>
        <v>7305</v>
      </c>
      <c r="F134" s="152">
        <f t="shared" si="1"/>
        <v>1.5378947368421052</v>
      </c>
    </row>
    <row r="135" spans="1:6" ht="15" customHeight="1">
      <c r="A135" s="87" t="s">
        <v>109</v>
      </c>
      <c r="B135" s="100">
        <v>3</v>
      </c>
      <c r="C135" s="82">
        <f>Felh!J50</f>
        <v>0</v>
      </c>
      <c r="D135" s="82">
        <f>Felh!K50</f>
        <v>0</v>
      </c>
      <c r="E135" s="82">
        <f>Felh!L50</f>
        <v>0</v>
      </c>
      <c r="F135" s="152"/>
    </row>
    <row r="136" spans="1:6" ht="15.75">
      <c r="A136" s="43" t="s">
        <v>221</v>
      </c>
      <c r="B136" s="102"/>
      <c r="C136" s="84">
        <f>SUM(C137:C139)</f>
        <v>0</v>
      </c>
      <c r="D136" s="84">
        <f>SUM(D137:D139)</f>
        <v>20000</v>
      </c>
      <c r="E136" s="84">
        <f>SUM(E137:E139)</f>
        <v>20000</v>
      </c>
      <c r="F136" s="152">
        <f t="shared" si="1"/>
        <v>100</v>
      </c>
    </row>
    <row r="137" spans="1:6" ht="15.75">
      <c r="A137" s="87" t="s">
        <v>374</v>
      </c>
      <c r="B137" s="100">
        <v>1</v>
      </c>
      <c r="C137" s="82">
        <f>Felh!J69</f>
        <v>0</v>
      </c>
      <c r="D137" s="82">
        <f>Felh!K69</f>
        <v>0</v>
      </c>
      <c r="E137" s="82">
        <f>Felh!L69</f>
        <v>0</v>
      </c>
      <c r="F137" s="152"/>
    </row>
    <row r="138" spans="1:6" ht="15.75">
      <c r="A138" s="87" t="s">
        <v>217</v>
      </c>
      <c r="B138" s="100">
        <v>2</v>
      </c>
      <c r="C138" s="82">
        <f>Felh!J70</f>
        <v>0</v>
      </c>
      <c r="D138" s="82">
        <f>Felh!K70</f>
        <v>20000</v>
      </c>
      <c r="E138" s="82">
        <f>Felh!L70</f>
        <v>20000</v>
      </c>
      <c r="F138" s="152">
        <f aca="true" t="shared" si="2" ref="F138:F172">E138/D138*100</f>
        <v>100</v>
      </c>
    </row>
    <row r="139" spans="1:6" ht="15.75">
      <c r="A139" s="87" t="s">
        <v>109</v>
      </c>
      <c r="B139" s="100">
        <v>3</v>
      </c>
      <c r="C139" s="82">
        <f>Felh!J71</f>
        <v>0</v>
      </c>
      <c r="D139" s="82">
        <f>Felh!K71</f>
        <v>0</v>
      </c>
      <c r="E139" s="82">
        <f>Felh!L71</f>
        <v>0</v>
      </c>
      <c r="F139" s="152"/>
    </row>
    <row r="140" spans="1:6" ht="16.5">
      <c r="A140" s="69" t="s">
        <v>222</v>
      </c>
      <c r="B140" s="103"/>
      <c r="C140" s="82"/>
      <c r="D140" s="82"/>
      <c r="E140" s="82"/>
      <c r="F140" s="152"/>
    </row>
    <row r="141" spans="1:6" ht="15.75">
      <c r="A141" s="67" t="s">
        <v>111</v>
      </c>
      <c r="B141" s="102"/>
      <c r="C141" s="15"/>
      <c r="D141" s="15"/>
      <c r="E141" s="15"/>
      <c r="F141" s="152"/>
    </row>
    <row r="142" spans="1:6" ht="15.75">
      <c r="A142" s="63" t="s">
        <v>207</v>
      </c>
      <c r="B142" s="102"/>
      <c r="C142" s="15"/>
      <c r="D142" s="15"/>
      <c r="E142" s="15"/>
      <c r="F142" s="152"/>
    </row>
    <row r="143" spans="1:6" ht="31.5" hidden="1">
      <c r="A143" s="87" t="s">
        <v>411</v>
      </c>
      <c r="B143" s="102"/>
      <c r="C143" s="15"/>
      <c r="D143" s="15"/>
      <c r="E143" s="15"/>
      <c r="F143" s="152" t="e">
        <f t="shared" si="2"/>
        <v>#DIV/0!</v>
      </c>
    </row>
    <row r="144" spans="1:6" ht="31.5" hidden="1">
      <c r="A144" s="87" t="s">
        <v>209</v>
      </c>
      <c r="B144" s="102"/>
      <c r="C144" s="15"/>
      <c r="D144" s="15"/>
      <c r="E144" s="15"/>
      <c r="F144" s="152" t="e">
        <f t="shared" si="2"/>
        <v>#DIV/0!</v>
      </c>
    </row>
    <row r="145" spans="1:6" ht="31.5" hidden="1">
      <c r="A145" s="87" t="s">
        <v>412</v>
      </c>
      <c r="B145" s="102"/>
      <c r="C145" s="15"/>
      <c r="D145" s="15"/>
      <c r="E145" s="15"/>
      <c r="F145" s="152" t="e">
        <f t="shared" si="2"/>
        <v>#DIV/0!</v>
      </c>
    </row>
    <row r="146" spans="1:6" ht="31.5">
      <c r="A146" s="87" t="s">
        <v>543</v>
      </c>
      <c r="B146" s="102">
        <v>2</v>
      </c>
      <c r="C146" s="15"/>
      <c r="D146" s="15">
        <v>278749</v>
      </c>
      <c r="E146" s="15"/>
      <c r="F146" s="152">
        <f t="shared" si="2"/>
        <v>0</v>
      </c>
    </row>
    <row r="147" spans="1:6" ht="31.5">
      <c r="A147" s="87" t="s">
        <v>544</v>
      </c>
      <c r="B147" s="102">
        <v>2</v>
      </c>
      <c r="C147" s="15">
        <v>290855</v>
      </c>
      <c r="D147" s="15">
        <v>290855</v>
      </c>
      <c r="E147" s="15">
        <v>290855</v>
      </c>
      <c r="F147" s="152">
        <f t="shared" si="2"/>
        <v>100</v>
      </c>
    </row>
    <row r="148" spans="1:6" ht="15.75" hidden="1">
      <c r="A148" s="87" t="s">
        <v>211</v>
      </c>
      <c r="B148" s="102"/>
      <c r="C148" s="15"/>
      <c r="D148" s="15"/>
      <c r="E148" s="15"/>
      <c r="F148" s="152" t="e">
        <f t="shared" si="2"/>
        <v>#DIV/0!</v>
      </c>
    </row>
    <row r="149" spans="1:6" ht="31.5" hidden="1">
      <c r="A149" s="87" t="s">
        <v>425</v>
      </c>
      <c r="B149" s="102"/>
      <c r="C149" s="15"/>
      <c r="D149" s="15"/>
      <c r="E149" s="15"/>
      <c r="F149" s="152" t="e">
        <f t="shared" si="2"/>
        <v>#DIV/0!</v>
      </c>
    </row>
    <row r="150" spans="1:6" ht="15.75" hidden="1">
      <c r="A150" s="87" t="s">
        <v>215</v>
      </c>
      <c r="B150" s="102"/>
      <c r="C150" s="15"/>
      <c r="D150" s="15"/>
      <c r="E150" s="15"/>
      <c r="F150" s="152" t="e">
        <f t="shared" si="2"/>
        <v>#DIV/0!</v>
      </c>
    </row>
    <row r="151" spans="1:6" ht="15.75" hidden="1">
      <c r="A151" s="63" t="s">
        <v>216</v>
      </c>
      <c r="B151" s="102"/>
      <c r="C151" s="15"/>
      <c r="D151" s="15"/>
      <c r="E151" s="15"/>
      <c r="F151" s="152" t="e">
        <f t="shared" si="2"/>
        <v>#DIV/0!</v>
      </c>
    </row>
    <row r="152" spans="1:6" ht="15.75" hidden="1">
      <c r="A152" s="63" t="s">
        <v>208</v>
      </c>
      <c r="B152" s="102"/>
      <c r="C152" s="15"/>
      <c r="D152" s="15"/>
      <c r="E152" s="15"/>
      <c r="F152" s="152" t="e">
        <f t="shared" si="2"/>
        <v>#DIV/0!</v>
      </c>
    </row>
    <row r="153" spans="1:6" ht="15.75">
      <c r="A153" s="43" t="s">
        <v>111</v>
      </c>
      <c r="B153" s="102"/>
      <c r="C153" s="84">
        <f>SUM(C154:C156)</f>
        <v>290855</v>
      </c>
      <c r="D153" s="84">
        <f>SUM(D154:D156)</f>
        <v>569604</v>
      </c>
      <c r="E153" s="84">
        <f>SUM(E154:E156)</f>
        <v>290855</v>
      </c>
      <c r="F153" s="152">
        <f t="shared" si="2"/>
        <v>51.062668099240874</v>
      </c>
    </row>
    <row r="154" spans="1:6" ht="15.75">
      <c r="A154" s="87" t="s">
        <v>374</v>
      </c>
      <c r="B154" s="100">
        <v>1</v>
      </c>
      <c r="C154" s="82">
        <f>SUMIF($B$141:$B$153,"1",C$141:C$153)</f>
        <v>0</v>
      </c>
      <c r="D154" s="82">
        <f>SUMIF($B$141:$B$153,"1",D$141:D$153)</f>
        <v>0</v>
      </c>
      <c r="E154" s="82">
        <f>SUMIF($B$141:$B$153,"1",E$141:E$153)</f>
        <v>0</v>
      </c>
      <c r="F154" s="152"/>
    </row>
    <row r="155" spans="1:6" ht="15.75">
      <c r="A155" s="87" t="s">
        <v>217</v>
      </c>
      <c r="B155" s="100">
        <v>2</v>
      </c>
      <c r="C155" s="82">
        <f>SUMIF($B$141:$B$153,"2",C$141:C$153)</f>
        <v>290855</v>
      </c>
      <c r="D155" s="82">
        <f>SUMIF($B$141:$B$153,"2",D$141:D$153)</f>
        <v>569604</v>
      </c>
      <c r="E155" s="82">
        <f>SUMIF($B$141:$B$153,"2",E$141:E$153)</f>
        <v>290855</v>
      </c>
      <c r="F155" s="152">
        <f t="shared" si="2"/>
        <v>51.062668099240874</v>
      </c>
    </row>
    <row r="156" spans="1:6" ht="15.75">
      <c r="A156" s="87" t="s">
        <v>109</v>
      </c>
      <c r="B156" s="100">
        <v>3</v>
      </c>
      <c r="C156" s="82">
        <f>SUMIF($B$141:$B$153,"3",C$141:C$153)</f>
        <v>0</v>
      </c>
      <c r="D156" s="82">
        <f>SUMIF($B$141:$B$153,"3",D$141:D$153)</f>
        <v>0</v>
      </c>
      <c r="E156" s="82">
        <f>SUMIF($B$141:$B$153,"3",E$141:E$153)</f>
        <v>0</v>
      </c>
      <c r="F156" s="152"/>
    </row>
    <row r="157" spans="1:6" ht="15.75" hidden="1">
      <c r="A157" s="67" t="s">
        <v>112</v>
      </c>
      <c r="B157" s="102"/>
      <c r="C157" s="15"/>
      <c r="D157" s="15"/>
      <c r="E157" s="15"/>
      <c r="F157" s="152" t="e">
        <f t="shared" si="2"/>
        <v>#DIV/0!</v>
      </c>
    </row>
    <row r="158" spans="1:6" ht="15.75" hidden="1">
      <c r="A158" s="63" t="s">
        <v>207</v>
      </c>
      <c r="B158" s="102"/>
      <c r="C158" s="15"/>
      <c r="D158" s="15"/>
      <c r="E158" s="15"/>
      <c r="F158" s="152" t="e">
        <f t="shared" si="2"/>
        <v>#DIV/0!</v>
      </c>
    </row>
    <row r="159" spans="1:6" ht="31.5" hidden="1">
      <c r="A159" s="87" t="s">
        <v>411</v>
      </c>
      <c r="B159" s="102"/>
      <c r="C159" s="15"/>
      <c r="D159" s="15"/>
      <c r="E159" s="15"/>
      <c r="F159" s="152" t="e">
        <f t="shared" si="2"/>
        <v>#DIV/0!</v>
      </c>
    </row>
    <row r="160" spans="1:6" ht="31.5" hidden="1">
      <c r="A160" s="87" t="s">
        <v>209</v>
      </c>
      <c r="B160" s="102"/>
      <c r="C160" s="15"/>
      <c r="D160" s="15"/>
      <c r="E160" s="15"/>
      <c r="F160" s="152" t="e">
        <f t="shared" si="2"/>
        <v>#DIV/0!</v>
      </c>
    </row>
    <row r="161" spans="1:6" ht="31.5" hidden="1">
      <c r="A161" s="87" t="s">
        <v>412</v>
      </c>
      <c r="B161" s="102"/>
      <c r="C161" s="15"/>
      <c r="D161" s="15"/>
      <c r="E161" s="15"/>
      <c r="F161" s="152" t="e">
        <f t="shared" si="2"/>
        <v>#DIV/0!</v>
      </c>
    </row>
    <row r="162" spans="1:6" ht="15.75" hidden="1">
      <c r="A162" s="87" t="s">
        <v>210</v>
      </c>
      <c r="B162" s="102"/>
      <c r="C162" s="15"/>
      <c r="D162" s="15"/>
      <c r="E162" s="15"/>
      <c r="F162" s="152" t="e">
        <f t="shared" si="2"/>
        <v>#DIV/0!</v>
      </c>
    </row>
    <row r="163" spans="1:6" ht="15.75" hidden="1">
      <c r="A163" s="87" t="s">
        <v>211</v>
      </c>
      <c r="B163" s="102"/>
      <c r="C163" s="15"/>
      <c r="D163" s="15"/>
      <c r="E163" s="15"/>
      <c r="F163" s="152" t="e">
        <f t="shared" si="2"/>
        <v>#DIV/0!</v>
      </c>
    </row>
    <row r="164" spans="1:6" ht="31.5" hidden="1">
      <c r="A164" s="87" t="s">
        <v>425</v>
      </c>
      <c r="B164" s="102"/>
      <c r="C164" s="15"/>
      <c r="D164" s="15"/>
      <c r="E164" s="15"/>
      <c r="F164" s="152" t="e">
        <f t="shared" si="2"/>
        <v>#DIV/0!</v>
      </c>
    </row>
    <row r="165" spans="1:6" ht="15.75" hidden="1">
      <c r="A165" s="87" t="s">
        <v>215</v>
      </c>
      <c r="B165" s="102"/>
      <c r="C165" s="15"/>
      <c r="D165" s="15"/>
      <c r="E165" s="15"/>
      <c r="F165" s="152" t="e">
        <f t="shared" si="2"/>
        <v>#DIV/0!</v>
      </c>
    </row>
    <row r="166" spans="1:6" ht="15.75" hidden="1">
      <c r="A166" s="63" t="s">
        <v>216</v>
      </c>
      <c r="B166" s="102"/>
      <c r="C166" s="15"/>
      <c r="D166" s="15"/>
      <c r="E166" s="15"/>
      <c r="F166" s="152" t="e">
        <f t="shared" si="2"/>
        <v>#DIV/0!</v>
      </c>
    </row>
    <row r="167" spans="1:6" ht="15.75" hidden="1">
      <c r="A167" s="63" t="s">
        <v>208</v>
      </c>
      <c r="B167" s="102"/>
      <c r="C167" s="15"/>
      <c r="D167" s="15"/>
      <c r="E167" s="15"/>
      <c r="F167" s="152" t="e">
        <f t="shared" si="2"/>
        <v>#DIV/0!</v>
      </c>
    </row>
    <row r="168" spans="1:6" ht="15.75" hidden="1">
      <c r="A168" s="43" t="s">
        <v>223</v>
      </c>
      <c r="B168" s="102"/>
      <c r="C168" s="84">
        <f>SUM(C169:C171)</f>
        <v>0</v>
      </c>
      <c r="D168" s="84">
        <f>SUM(D169:D171)</f>
        <v>0</v>
      </c>
      <c r="E168" s="84">
        <f>SUM(E169:E171)</f>
        <v>0</v>
      </c>
      <c r="F168" s="152" t="e">
        <f t="shared" si="2"/>
        <v>#DIV/0!</v>
      </c>
    </row>
    <row r="169" spans="1:6" ht="15.75" hidden="1">
      <c r="A169" s="87" t="s">
        <v>374</v>
      </c>
      <c r="B169" s="100">
        <v>1</v>
      </c>
      <c r="C169" s="82">
        <f>SUMIF($B$157:$B$168,"1",C$157:C$168)</f>
        <v>0</v>
      </c>
      <c r="D169" s="82">
        <f>SUMIF($B$157:$B$168,"1",D$157:D$168)</f>
        <v>0</v>
      </c>
      <c r="E169" s="82">
        <f>SUMIF($B$157:$B$168,"1",E$157:E$168)</f>
        <v>0</v>
      </c>
      <c r="F169" s="152" t="e">
        <f t="shared" si="2"/>
        <v>#DIV/0!</v>
      </c>
    </row>
    <row r="170" spans="1:6" ht="15.75" hidden="1">
      <c r="A170" s="87" t="s">
        <v>217</v>
      </c>
      <c r="B170" s="100">
        <v>2</v>
      </c>
      <c r="C170" s="82">
        <f>SUMIF($B$157:$B$168,"2",C$157:C$168)</f>
        <v>0</v>
      </c>
      <c r="D170" s="82">
        <f>SUMIF($B$157:$B$168,"2",D$157:D$168)</f>
        <v>0</v>
      </c>
      <c r="E170" s="82">
        <f>SUMIF($B$157:$B$168,"2",E$157:E$168)</f>
        <v>0</v>
      </c>
      <c r="F170" s="152" t="e">
        <f t="shared" si="2"/>
        <v>#DIV/0!</v>
      </c>
    </row>
    <row r="171" spans="1:6" ht="15.75" hidden="1">
      <c r="A171" s="87" t="s">
        <v>109</v>
      </c>
      <c r="B171" s="100">
        <v>3</v>
      </c>
      <c r="C171" s="82">
        <f>SUMIF($B$157:$B$168,"3",C$157:C$168)</f>
        <v>0</v>
      </c>
      <c r="D171" s="82">
        <f>SUMIF($B$157:$B$168,"3",D$157:D$168)</f>
        <v>0</v>
      </c>
      <c r="E171" s="82">
        <f>SUMIF($B$157:$B$168,"3",E$157:E$168)</f>
        <v>0</v>
      </c>
      <c r="F171" s="152" t="e">
        <f t="shared" si="2"/>
        <v>#DIV/0!</v>
      </c>
    </row>
    <row r="172" spans="1:6" ht="16.5">
      <c r="A172" s="68" t="s">
        <v>113</v>
      </c>
      <c r="B172" s="103"/>
      <c r="C172" s="18">
        <f>C7+C11+C15+C60+C123+C128+C132+C136+C153+C168</f>
        <v>19868352</v>
      </c>
      <c r="D172" s="18">
        <f>D7+D11+D15+D60+D123+D128+D132+D136+D153+D168</f>
        <v>22231883</v>
      </c>
      <c r="E172" s="18">
        <f>E7+E11+E15+E60+E123+E128+E132+E136+E153+E168</f>
        <v>14580827</v>
      </c>
      <c r="F172" s="152">
        <f t="shared" si="2"/>
        <v>65.58520931402887</v>
      </c>
    </row>
    <row r="173" spans="3:5" ht="15.75" hidden="1">
      <c r="C173" s="41">
        <f>Bevételek!C302</f>
        <v>19868352</v>
      </c>
      <c r="D173" s="41">
        <f>Bevételek!D302</f>
        <v>22231883</v>
      </c>
      <c r="E173" s="41">
        <f>Bevételek!E302</f>
        <v>20905729</v>
      </c>
    </row>
    <row r="174" spans="3:5" ht="15.75" hidden="1">
      <c r="C174" s="41">
        <f>C173-C172</f>
        <v>0</v>
      </c>
      <c r="D174" s="41">
        <f>D173-D172</f>
        <v>0</v>
      </c>
      <c r="E174" s="41">
        <f>E173-E172</f>
        <v>6324902</v>
      </c>
    </row>
    <row r="345" ht="15.75"/>
    <row r="346" ht="15.75"/>
    <row r="347" ht="15.75"/>
    <row r="348" ht="15.75"/>
    <row r="349" ht="15.75"/>
    <row r="350" ht="15.75"/>
    <row r="351" ht="15.75"/>
    <row r="358" ht="15.75"/>
    <row r="359" ht="15.75"/>
    <row r="360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3"/>
  <headerFooter>
    <oddFooter>&amp;C&amp;P. oldal, összesen: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50"/>
  <sheetViews>
    <sheetView zoomScalePageLayoutView="0" workbookViewId="0" topLeftCell="A1">
      <pane xSplit="2" ySplit="5" topLeftCell="C8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0.28125" style="2" customWidth="1"/>
    <col min="4" max="4" width="9.8515625" style="2" customWidth="1"/>
    <col min="5" max="5" width="10.28125" style="2" customWidth="1"/>
    <col min="6" max="6" width="11.140625" style="2" customWidth="1"/>
    <col min="7" max="7" width="10.00390625" style="2" customWidth="1"/>
    <col min="8" max="8" width="10.7109375" style="2" customWidth="1"/>
    <col min="9" max="9" width="9.8515625" style="2" customWidth="1"/>
    <col min="10" max="10" width="10.00390625" style="2" customWidth="1"/>
    <col min="11" max="11" width="10.421875" style="2" customWidth="1"/>
    <col min="12" max="12" width="9.57421875" style="2" customWidth="1"/>
    <col min="13" max="13" width="9.8515625" style="2" customWidth="1"/>
    <col min="14" max="14" width="10.421875" style="2" customWidth="1"/>
    <col min="15" max="15" width="11.421875" style="20" customWidth="1"/>
    <col min="16" max="16" width="11.28125" style="20" bestFit="1" customWidth="1"/>
    <col min="17" max="17" width="11.140625" style="20" customWidth="1"/>
    <col min="18" max="16384" width="9.140625" style="2" customWidth="1"/>
  </cols>
  <sheetData>
    <row r="1" spans="1:17" ht="15.75">
      <c r="A1" s="311" t="s">
        <v>501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2"/>
      <c r="Q1" s="2"/>
    </row>
    <row r="2" spans="1:17" ht="15.75">
      <c r="A2" s="311" t="s">
        <v>434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2"/>
      <c r="Q2" s="2"/>
    </row>
    <row r="4" spans="1:17" s="3" customFormat="1" ht="15.75" customHeight="1">
      <c r="A4" s="327" t="s">
        <v>251</v>
      </c>
      <c r="B4" s="363" t="s">
        <v>125</v>
      </c>
      <c r="C4" s="329" t="s">
        <v>104</v>
      </c>
      <c r="D4" s="330"/>
      <c r="E4" s="331"/>
      <c r="F4" s="329" t="s">
        <v>105</v>
      </c>
      <c r="G4" s="330"/>
      <c r="H4" s="331"/>
      <c r="I4" s="329" t="s">
        <v>17</v>
      </c>
      <c r="J4" s="330"/>
      <c r="K4" s="331"/>
      <c r="L4" s="329" t="s">
        <v>15</v>
      </c>
      <c r="M4" s="330"/>
      <c r="N4" s="331"/>
      <c r="O4" s="324" t="s">
        <v>5</v>
      </c>
      <c r="P4" s="324"/>
      <c r="Q4" s="144"/>
    </row>
    <row r="5" spans="1:17" s="3" customFormat="1" ht="31.5">
      <c r="A5" s="328"/>
      <c r="B5" s="364"/>
      <c r="C5" s="40" t="s">
        <v>154</v>
      </c>
      <c r="D5" s="40" t="s">
        <v>532</v>
      </c>
      <c r="E5" s="40" t="s">
        <v>540</v>
      </c>
      <c r="F5" s="40" t="s">
        <v>154</v>
      </c>
      <c r="G5" s="40" t="s">
        <v>532</v>
      </c>
      <c r="H5" s="40" t="s">
        <v>540</v>
      </c>
      <c r="I5" s="40" t="s">
        <v>154</v>
      </c>
      <c r="J5" s="40" t="s">
        <v>542</v>
      </c>
      <c r="K5" s="40" t="s">
        <v>540</v>
      </c>
      <c r="L5" s="40" t="s">
        <v>154</v>
      </c>
      <c r="M5" s="40" t="s">
        <v>542</v>
      </c>
      <c r="N5" s="40" t="s">
        <v>540</v>
      </c>
      <c r="O5" s="40" t="s">
        <v>154</v>
      </c>
      <c r="P5" s="40" t="s">
        <v>542</v>
      </c>
      <c r="Q5" s="40" t="s">
        <v>540</v>
      </c>
    </row>
    <row r="6" spans="1:23" s="3" customFormat="1" ht="31.5">
      <c r="A6" s="7" t="s">
        <v>224</v>
      </c>
      <c r="B6" s="99">
        <v>2</v>
      </c>
      <c r="C6" s="5">
        <v>3324525</v>
      </c>
      <c r="D6" s="5">
        <v>3324525</v>
      </c>
      <c r="E6" s="5">
        <v>3144523</v>
      </c>
      <c r="F6" s="5">
        <v>910444</v>
      </c>
      <c r="G6" s="5">
        <v>910444</v>
      </c>
      <c r="H6" s="5">
        <v>845908</v>
      </c>
      <c r="I6" s="5">
        <v>525233</v>
      </c>
      <c r="J6" s="5">
        <v>505548</v>
      </c>
      <c r="K6" s="5">
        <v>350532</v>
      </c>
      <c r="L6" s="5">
        <v>140740</v>
      </c>
      <c r="M6" s="5">
        <v>135425</v>
      </c>
      <c r="N6" s="5">
        <v>9082</v>
      </c>
      <c r="O6" s="5">
        <f aca="true" t="shared" si="0" ref="O6:O50">C6+F6+I6+L6</f>
        <v>4900942</v>
      </c>
      <c r="P6" s="5">
        <f aca="true" t="shared" si="1" ref="P6:P50">D6+G6+J6+M6</f>
        <v>4875942</v>
      </c>
      <c r="Q6" s="5">
        <f aca="true" t="shared" si="2" ref="Q6:Q50">E6+H6+K6+N6</f>
        <v>4350045</v>
      </c>
      <c r="R6" s="137"/>
      <c r="S6" s="137"/>
      <c r="T6" s="137"/>
      <c r="U6" s="137"/>
      <c r="V6" s="137"/>
      <c r="W6" s="137"/>
    </row>
    <row r="7" spans="1:23" s="3" customFormat="1" ht="31.5">
      <c r="A7" s="7" t="s">
        <v>504</v>
      </c>
      <c r="B7" s="99">
        <v>3</v>
      </c>
      <c r="C7" s="5">
        <v>360000</v>
      </c>
      <c r="D7" s="5">
        <v>360000</v>
      </c>
      <c r="E7" s="5">
        <v>360000</v>
      </c>
      <c r="F7" s="5">
        <v>97200</v>
      </c>
      <c r="G7" s="5">
        <v>97200</v>
      </c>
      <c r="H7" s="5">
        <v>97200</v>
      </c>
      <c r="I7" s="5"/>
      <c r="J7" s="5"/>
      <c r="K7" s="5"/>
      <c r="L7" s="5"/>
      <c r="M7" s="5"/>
      <c r="N7" s="5"/>
      <c r="O7" s="5">
        <f t="shared" si="0"/>
        <v>457200</v>
      </c>
      <c r="P7" s="5">
        <f t="shared" si="1"/>
        <v>457200</v>
      </c>
      <c r="Q7" s="5">
        <f t="shared" si="2"/>
        <v>457200</v>
      </c>
      <c r="R7" s="137"/>
      <c r="S7" s="137"/>
      <c r="T7" s="137"/>
      <c r="U7" s="137"/>
      <c r="V7" s="137"/>
      <c r="W7" s="137"/>
    </row>
    <row r="8" spans="1:23" s="3" customFormat="1" ht="15.75">
      <c r="A8" s="120" t="s">
        <v>482</v>
      </c>
      <c r="B8" s="99">
        <v>3</v>
      </c>
      <c r="C8" s="5">
        <v>50000</v>
      </c>
      <c r="D8" s="5">
        <v>50000</v>
      </c>
      <c r="E8" s="5">
        <v>14126</v>
      </c>
      <c r="F8" s="5">
        <v>25585</v>
      </c>
      <c r="G8" s="5">
        <v>25585</v>
      </c>
      <c r="H8" s="5">
        <v>5195</v>
      </c>
      <c r="I8" s="5"/>
      <c r="J8" s="5"/>
      <c r="K8" s="5"/>
      <c r="L8" s="5"/>
      <c r="M8" s="5"/>
      <c r="N8" s="5"/>
      <c r="O8" s="5">
        <f t="shared" si="0"/>
        <v>75585</v>
      </c>
      <c r="P8" s="5">
        <f t="shared" si="1"/>
        <v>75585</v>
      </c>
      <c r="Q8" s="5">
        <f t="shared" si="2"/>
        <v>19321</v>
      </c>
      <c r="R8" s="137"/>
      <c r="S8" s="137"/>
      <c r="T8" s="137"/>
      <c r="U8" s="137"/>
      <c r="V8" s="137"/>
      <c r="W8" s="137"/>
    </row>
    <row r="9" spans="1:23" s="3" customFormat="1" ht="15.75">
      <c r="A9" s="7" t="s">
        <v>225</v>
      </c>
      <c r="B9" s="99">
        <v>2</v>
      </c>
      <c r="C9" s="5"/>
      <c r="D9" s="5"/>
      <c r="E9" s="5"/>
      <c r="F9" s="5"/>
      <c r="G9" s="5"/>
      <c r="H9" s="5"/>
      <c r="I9" s="5">
        <v>121405</v>
      </c>
      <c r="J9" s="5">
        <v>121405</v>
      </c>
      <c r="K9" s="5">
        <v>43778</v>
      </c>
      <c r="L9" s="5">
        <v>32779</v>
      </c>
      <c r="M9" s="5">
        <v>32779</v>
      </c>
      <c r="N9" s="5">
        <v>8102</v>
      </c>
      <c r="O9" s="5">
        <f t="shared" si="0"/>
        <v>154184</v>
      </c>
      <c r="P9" s="5">
        <f t="shared" si="1"/>
        <v>154184</v>
      </c>
      <c r="Q9" s="5">
        <f t="shared" si="2"/>
        <v>51880</v>
      </c>
      <c r="R9" s="137"/>
      <c r="S9" s="137"/>
      <c r="T9" s="137"/>
      <c r="U9" s="137"/>
      <c r="V9" s="137"/>
      <c r="W9" s="137"/>
    </row>
    <row r="10" spans="1:23" s="3" customFormat="1" ht="31.5">
      <c r="A10" s="7" t="s">
        <v>226</v>
      </c>
      <c r="B10" s="99">
        <v>2</v>
      </c>
      <c r="C10" s="5"/>
      <c r="D10" s="5"/>
      <c r="E10" s="5"/>
      <c r="F10" s="5"/>
      <c r="G10" s="5"/>
      <c r="H10" s="5"/>
      <c r="I10" s="5">
        <v>350783</v>
      </c>
      <c r="J10" s="5">
        <v>275580</v>
      </c>
      <c r="K10" s="5">
        <v>231101</v>
      </c>
      <c r="L10" s="5">
        <v>94711</v>
      </c>
      <c r="M10" s="5">
        <v>74406</v>
      </c>
      <c r="N10" s="5">
        <v>52354</v>
      </c>
      <c r="O10" s="5">
        <f t="shared" si="0"/>
        <v>445494</v>
      </c>
      <c r="P10" s="5">
        <f t="shared" si="1"/>
        <v>349986</v>
      </c>
      <c r="Q10" s="5">
        <f t="shared" si="2"/>
        <v>283455</v>
      </c>
      <c r="R10" s="137"/>
      <c r="S10" s="137"/>
      <c r="T10" s="137"/>
      <c r="U10" s="137"/>
      <c r="V10" s="137"/>
      <c r="W10" s="137"/>
    </row>
    <row r="11" spans="1:23" s="3" customFormat="1" ht="15.75">
      <c r="A11" s="7" t="s">
        <v>227</v>
      </c>
      <c r="B11" s="99">
        <v>2</v>
      </c>
      <c r="C11" s="5"/>
      <c r="D11" s="5"/>
      <c r="E11" s="5"/>
      <c r="F11" s="5"/>
      <c r="G11" s="5"/>
      <c r="H11" s="5"/>
      <c r="I11" s="5">
        <v>10000</v>
      </c>
      <c r="J11" s="5">
        <v>10000</v>
      </c>
      <c r="K11" s="5">
        <v>434</v>
      </c>
      <c r="L11" s="5">
        <v>2700</v>
      </c>
      <c r="M11" s="5">
        <v>2700</v>
      </c>
      <c r="N11" s="5">
        <v>119</v>
      </c>
      <c r="O11" s="5">
        <f t="shared" si="0"/>
        <v>12700</v>
      </c>
      <c r="P11" s="5">
        <f t="shared" si="1"/>
        <v>12700</v>
      </c>
      <c r="Q11" s="5">
        <f t="shared" si="2"/>
        <v>553</v>
      </c>
      <c r="R11" s="137"/>
      <c r="S11" s="137"/>
      <c r="T11" s="137"/>
      <c r="U11" s="137"/>
      <c r="V11" s="137"/>
      <c r="W11" s="137"/>
    </row>
    <row r="12" spans="1:23" s="3" customFormat="1" ht="15.75" hidden="1">
      <c r="A12" s="7" t="s">
        <v>228</v>
      </c>
      <c r="B12" s="99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37"/>
      <c r="S12" s="137"/>
      <c r="T12" s="137"/>
      <c r="U12" s="137"/>
      <c r="V12" s="137"/>
      <c r="W12" s="137"/>
    </row>
    <row r="13" spans="1:23" s="3" customFormat="1" ht="15.75" hidden="1">
      <c r="A13" s="7" t="s">
        <v>229</v>
      </c>
      <c r="B13" s="99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37"/>
      <c r="S13" s="137"/>
      <c r="T13" s="137"/>
      <c r="U13" s="137"/>
      <c r="V13" s="137"/>
      <c r="W13" s="137"/>
    </row>
    <row r="14" spans="1:23" s="3" customFormat="1" ht="15.75">
      <c r="A14" s="7" t="s">
        <v>483</v>
      </c>
      <c r="B14" s="99">
        <v>2</v>
      </c>
      <c r="C14" s="5">
        <v>1424792</v>
      </c>
      <c r="D14" s="5">
        <v>2222184</v>
      </c>
      <c r="E14" s="5">
        <v>814774</v>
      </c>
      <c r="F14" s="5">
        <v>195349</v>
      </c>
      <c r="G14" s="5">
        <v>302997</v>
      </c>
      <c r="H14" s="145">
        <v>109991</v>
      </c>
      <c r="I14" s="5">
        <v>50000</v>
      </c>
      <c r="J14" s="5">
        <v>50000</v>
      </c>
      <c r="K14" s="145">
        <v>21906</v>
      </c>
      <c r="L14" s="5">
        <v>13500</v>
      </c>
      <c r="M14" s="5">
        <v>13500</v>
      </c>
      <c r="N14" s="145">
        <v>5914</v>
      </c>
      <c r="O14" s="5">
        <f t="shared" si="0"/>
        <v>1683641</v>
      </c>
      <c r="P14" s="5">
        <f t="shared" si="1"/>
        <v>2588681</v>
      </c>
      <c r="Q14" s="5">
        <f t="shared" si="2"/>
        <v>952585</v>
      </c>
      <c r="R14" s="137"/>
      <c r="S14" s="137"/>
      <c r="T14" s="137"/>
      <c r="U14" s="137"/>
      <c r="V14" s="137"/>
      <c r="W14" s="137"/>
    </row>
    <row r="15" spans="1:23" s="3" customFormat="1" ht="15.75" hidden="1">
      <c r="A15" s="7" t="s">
        <v>484</v>
      </c>
      <c r="B15" s="99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37"/>
      <c r="S15" s="137"/>
      <c r="T15" s="137"/>
      <c r="U15" s="137"/>
      <c r="V15" s="137"/>
      <c r="W15" s="137"/>
    </row>
    <row r="16" spans="1:23" s="3" customFormat="1" ht="15.75" hidden="1">
      <c r="A16" s="7" t="s">
        <v>230</v>
      </c>
      <c r="B16" s="99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37"/>
      <c r="S16" s="137"/>
      <c r="T16" s="137"/>
      <c r="U16" s="137"/>
      <c r="V16" s="137"/>
      <c r="W16" s="137"/>
    </row>
    <row r="17" spans="1:23" s="3" customFormat="1" ht="15.75" hidden="1">
      <c r="A17" s="7" t="s">
        <v>231</v>
      </c>
      <c r="B17" s="99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37"/>
      <c r="S17" s="137"/>
      <c r="T17" s="137"/>
      <c r="U17" s="137"/>
      <c r="V17" s="137"/>
      <c r="W17" s="137"/>
    </row>
    <row r="18" spans="1:23" s="3" customFormat="1" ht="15.75">
      <c r="A18" s="7" t="s">
        <v>232</v>
      </c>
      <c r="B18" s="99">
        <v>2</v>
      </c>
      <c r="C18" s="5"/>
      <c r="D18" s="5"/>
      <c r="E18" s="5"/>
      <c r="F18" s="5"/>
      <c r="G18" s="5"/>
      <c r="H18" s="5"/>
      <c r="I18" s="5">
        <v>100000</v>
      </c>
      <c r="J18" s="5">
        <v>100000</v>
      </c>
      <c r="K18" s="5">
        <v>45000</v>
      </c>
      <c r="L18" s="5">
        <v>27000</v>
      </c>
      <c r="M18" s="5">
        <v>27000</v>
      </c>
      <c r="N18" s="5"/>
      <c r="O18" s="5">
        <f t="shared" si="0"/>
        <v>127000</v>
      </c>
      <c r="P18" s="5">
        <f t="shared" si="1"/>
        <v>127000</v>
      </c>
      <c r="Q18" s="145">
        <f t="shared" si="2"/>
        <v>45000</v>
      </c>
      <c r="R18" s="137"/>
      <c r="S18" s="137"/>
      <c r="T18" s="137"/>
      <c r="U18" s="137"/>
      <c r="V18" s="137"/>
      <c r="W18" s="137"/>
    </row>
    <row r="19" spans="1:23" ht="15.75" hidden="1">
      <c r="A19" s="7" t="s">
        <v>435</v>
      </c>
      <c r="B19" s="99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137"/>
      <c r="S19" s="137"/>
      <c r="T19" s="137"/>
      <c r="U19" s="137"/>
      <c r="V19" s="137"/>
      <c r="W19" s="137"/>
    </row>
    <row r="20" spans="1:23" s="3" customFormat="1" ht="15.75">
      <c r="A20" s="7" t="s">
        <v>233</v>
      </c>
      <c r="B20" s="99">
        <v>2</v>
      </c>
      <c r="C20" s="5"/>
      <c r="D20" s="5"/>
      <c r="E20" s="5"/>
      <c r="F20" s="5"/>
      <c r="G20" s="5"/>
      <c r="H20" s="5"/>
      <c r="I20" s="5">
        <v>689256</v>
      </c>
      <c r="J20" s="5">
        <v>689256</v>
      </c>
      <c r="K20" s="5">
        <v>501000</v>
      </c>
      <c r="L20" s="5">
        <v>186099</v>
      </c>
      <c r="M20" s="5">
        <v>186099</v>
      </c>
      <c r="N20" s="5">
        <v>135270</v>
      </c>
      <c r="O20" s="5">
        <f t="shared" si="0"/>
        <v>875355</v>
      </c>
      <c r="P20" s="5">
        <f t="shared" si="1"/>
        <v>875355</v>
      </c>
      <c r="Q20" s="145">
        <f t="shared" si="2"/>
        <v>636270</v>
      </c>
      <c r="R20" s="137"/>
      <c r="S20" s="137"/>
      <c r="T20" s="137"/>
      <c r="U20" s="137"/>
      <c r="V20" s="137"/>
      <c r="W20" s="137"/>
    </row>
    <row r="21" spans="1:23" s="3" customFormat="1" ht="31.5">
      <c r="A21" s="7" t="s">
        <v>234</v>
      </c>
      <c r="B21" s="99">
        <v>2</v>
      </c>
      <c r="C21" s="5"/>
      <c r="D21" s="5"/>
      <c r="E21" s="5"/>
      <c r="F21" s="5"/>
      <c r="G21" s="5"/>
      <c r="H21" s="5"/>
      <c r="I21" s="5">
        <v>50000</v>
      </c>
      <c r="J21" s="5">
        <v>50000</v>
      </c>
      <c r="K21" s="5">
        <v>16653</v>
      </c>
      <c r="L21" s="5">
        <v>13500</v>
      </c>
      <c r="M21" s="5">
        <v>13500</v>
      </c>
      <c r="N21" s="5">
        <v>4496</v>
      </c>
      <c r="O21" s="5">
        <f t="shared" si="0"/>
        <v>63500</v>
      </c>
      <c r="P21" s="5">
        <f t="shared" si="1"/>
        <v>63500</v>
      </c>
      <c r="Q21" s="145">
        <f t="shared" si="2"/>
        <v>21149</v>
      </c>
      <c r="R21" s="137"/>
      <c r="S21" s="137"/>
      <c r="T21" s="137"/>
      <c r="U21" s="137"/>
      <c r="V21" s="137"/>
      <c r="W21" s="137"/>
    </row>
    <row r="22" spans="1:23" ht="15.75" hidden="1">
      <c r="A22" s="7" t="s">
        <v>235</v>
      </c>
      <c r="B22" s="99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137"/>
      <c r="S22" s="137"/>
      <c r="T22" s="137"/>
      <c r="U22" s="137"/>
      <c r="V22" s="137"/>
      <c r="W22" s="137"/>
    </row>
    <row r="23" spans="1:23" ht="15.75">
      <c r="A23" s="7" t="s">
        <v>236</v>
      </c>
      <c r="B23" s="99">
        <v>2</v>
      </c>
      <c r="C23" s="5"/>
      <c r="D23" s="5"/>
      <c r="E23" s="5"/>
      <c r="F23" s="5"/>
      <c r="G23" s="5"/>
      <c r="H23" s="5"/>
      <c r="I23" s="5">
        <v>20000</v>
      </c>
      <c r="J23" s="5">
        <v>20000</v>
      </c>
      <c r="K23" s="5">
        <v>5010</v>
      </c>
      <c r="L23" s="5">
        <v>5400</v>
      </c>
      <c r="M23" s="5">
        <v>5400</v>
      </c>
      <c r="N23" s="5">
        <v>1354</v>
      </c>
      <c r="O23" s="5">
        <f t="shared" si="0"/>
        <v>25400</v>
      </c>
      <c r="P23" s="5">
        <f t="shared" si="1"/>
        <v>25400</v>
      </c>
      <c r="Q23" s="145">
        <f t="shared" si="2"/>
        <v>6364</v>
      </c>
      <c r="R23" s="137"/>
      <c r="S23" s="137"/>
      <c r="T23" s="137"/>
      <c r="U23" s="137"/>
      <c r="V23" s="137"/>
      <c r="W23" s="137"/>
    </row>
    <row r="24" spans="1:23" s="3" customFormat="1" ht="15.75">
      <c r="A24" s="7" t="s">
        <v>237</v>
      </c>
      <c r="B24" s="99">
        <v>2</v>
      </c>
      <c r="C24" s="5"/>
      <c r="D24" s="5"/>
      <c r="E24" s="5"/>
      <c r="F24" s="5"/>
      <c r="G24" s="5"/>
      <c r="H24" s="5"/>
      <c r="I24" s="5">
        <v>250000</v>
      </c>
      <c r="J24" s="5">
        <v>250000</v>
      </c>
      <c r="K24" s="5">
        <v>215292</v>
      </c>
      <c r="L24" s="5">
        <v>67500</v>
      </c>
      <c r="M24" s="5">
        <v>67500</v>
      </c>
      <c r="N24" s="145">
        <v>54283</v>
      </c>
      <c r="O24" s="5">
        <f t="shared" si="0"/>
        <v>317500</v>
      </c>
      <c r="P24" s="5">
        <f t="shared" si="1"/>
        <v>317500</v>
      </c>
      <c r="Q24" s="145">
        <f t="shared" si="2"/>
        <v>269575</v>
      </c>
      <c r="R24" s="137"/>
      <c r="S24" s="137"/>
      <c r="T24" s="137"/>
      <c r="U24" s="137"/>
      <c r="V24" s="137"/>
      <c r="W24" s="137"/>
    </row>
    <row r="25" spans="1:23" s="3" customFormat="1" ht="15.75">
      <c r="A25" s="7" t="s">
        <v>238</v>
      </c>
      <c r="B25" s="99">
        <v>2</v>
      </c>
      <c r="C25" s="5">
        <v>50000</v>
      </c>
      <c r="D25" s="5">
        <v>50000</v>
      </c>
      <c r="E25" s="5"/>
      <c r="F25" s="5">
        <v>13500</v>
      </c>
      <c r="G25" s="5">
        <v>13500</v>
      </c>
      <c r="H25" s="5"/>
      <c r="I25" s="5">
        <v>1842520</v>
      </c>
      <c r="J25" s="5">
        <v>1842520</v>
      </c>
      <c r="K25" s="145">
        <v>1531177</v>
      </c>
      <c r="L25" s="5">
        <v>497476</v>
      </c>
      <c r="M25" s="5">
        <v>497476</v>
      </c>
      <c r="N25" s="145">
        <v>383637</v>
      </c>
      <c r="O25" s="5">
        <f t="shared" si="0"/>
        <v>2403496</v>
      </c>
      <c r="P25" s="5">
        <f t="shared" si="1"/>
        <v>2403496</v>
      </c>
      <c r="Q25" s="5">
        <f t="shared" si="2"/>
        <v>1914814</v>
      </c>
      <c r="R25" s="137"/>
      <c r="S25" s="137"/>
      <c r="T25" s="137"/>
      <c r="U25" s="137"/>
      <c r="V25" s="137"/>
      <c r="W25" s="137"/>
    </row>
    <row r="26" spans="1:23" s="3" customFormat="1" ht="15.75" hidden="1">
      <c r="A26" s="7" t="s">
        <v>489</v>
      </c>
      <c r="B26" s="99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  <c r="R26" s="137"/>
      <c r="S26" s="137"/>
      <c r="T26" s="137"/>
      <c r="U26" s="137"/>
      <c r="V26" s="137"/>
      <c r="W26" s="137"/>
    </row>
    <row r="27" spans="1:23" ht="15.75">
      <c r="A27" s="7" t="s">
        <v>239</v>
      </c>
      <c r="B27" s="99">
        <v>2</v>
      </c>
      <c r="C27" s="5"/>
      <c r="D27" s="5"/>
      <c r="E27" s="5"/>
      <c r="F27" s="5"/>
      <c r="G27" s="5"/>
      <c r="H27" s="5"/>
      <c r="I27" s="5"/>
      <c r="J27" s="5"/>
      <c r="K27" s="145">
        <v>3608</v>
      </c>
      <c r="L27" s="145"/>
      <c r="M27" s="145"/>
      <c r="N27" s="145">
        <v>974</v>
      </c>
      <c r="O27" s="5">
        <f t="shared" si="0"/>
        <v>0</v>
      </c>
      <c r="P27" s="5">
        <f t="shared" si="1"/>
        <v>0</v>
      </c>
      <c r="Q27" s="5">
        <f t="shared" si="2"/>
        <v>4582</v>
      </c>
      <c r="R27" s="137"/>
      <c r="S27" s="137"/>
      <c r="T27" s="137"/>
      <c r="U27" s="137"/>
      <c r="V27" s="137"/>
      <c r="W27" s="137"/>
    </row>
    <row r="28" spans="1:23" s="3" customFormat="1" ht="15.75" hidden="1">
      <c r="A28" s="7" t="s">
        <v>240</v>
      </c>
      <c r="B28" s="99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37"/>
      <c r="S28" s="137"/>
      <c r="T28" s="137"/>
      <c r="U28" s="137"/>
      <c r="V28" s="137"/>
      <c r="W28" s="137"/>
    </row>
    <row r="29" spans="1:23" s="3" customFormat="1" ht="31.5" hidden="1">
      <c r="A29" s="7" t="s">
        <v>241</v>
      </c>
      <c r="B29" s="99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137"/>
      <c r="S29" s="137"/>
      <c r="T29" s="137"/>
      <c r="U29" s="137"/>
      <c r="V29" s="137"/>
      <c r="W29" s="137"/>
    </row>
    <row r="30" spans="1:23" s="3" customFormat="1" ht="15.75" hidden="1">
      <c r="A30" s="7" t="s">
        <v>242</v>
      </c>
      <c r="B30" s="99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137"/>
      <c r="S30" s="137"/>
      <c r="T30" s="137"/>
      <c r="U30" s="137"/>
      <c r="V30" s="137"/>
      <c r="W30" s="137"/>
    </row>
    <row r="31" spans="1:23" s="3" customFormat="1" ht="15.75">
      <c r="A31" s="7" t="s">
        <v>243</v>
      </c>
      <c r="B31" s="99">
        <v>2</v>
      </c>
      <c r="C31" s="5"/>
      <c r="D31" s="5"/>
      <c r="E31" s="5"/>
      <c r="F31" s="5"/>
      <c r="G31" s="5"/>
      <c r="H31" s="5"/>
      <c r="I31" s="5">
        <v>10000</v>
      </c>
      <c r="J31" s="5">
        <v>10000</v>
      </c>
      <c r="K31" s="145">
        <v>5890</v>
      </c>
      <c r="L31" s="5"/>
      <c r="M31" s="5"/>
      <c r="N31" s="5"/>
      <c r="O31" s="5">
        <f t="shared" si="0"/>
        <v>10000</v>
      </c>
      <c r="P31" s="5">
        <f t="shared" si="1"/>
        <v>10000</v>
      </c>
      <c r="Q31" s="5">
        <f t="shared" si="2"/>
        <v>5890</v>
      </c>
      <c r="R31" s="137"/>
      <c r="S31" s="137"/>
      <c r="T31" s="137"/>
      <c r="U31" s="137"/>
      <c r="V31" s="137"/>
      <c r="W31" s="137"/>
    </row>
    <row r="32" spans="1:23" s="3" customFormat="1" ht="15.75" hidden="1">
      <c r="A32" s="7" t="s">
        <v>244</v>
      </c>
      <c r="B32" s="99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37"/>
      <c r="S32" s="137"/>
      <c r="T32" s="137"/>
      <c r="U32" s="137"/>
      <c r="V32" s="137"/>
      <c r="W32" s="137"/>
    </row>
    <row r="33" spans="1:23" s="3" customFormat="1" ht="31.5" hidden="1">
      <c r="A33" s="7" t="s">
        <v>245</v>
      </c>
      <c r="B33" s="99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137"/>
      <c r="S33" s="137"/>
      <c r="T33" s="137"/>
      <c r="U33" s="137"/>
      <c r="V33" s="137"/>
      <c r="W33" s="137"/>
    </row>
    <row r="34" spans="1:23" s="3" customFormat="1" ht="31.5" hidden="1">
      <c r="A34" s="7" t="s">
        <v>246</v>
      </c>
      <c r="B34" s="99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137"/>
      <c r="S34" s="137"/>
      <c r="T34" s="137"/>
      <c r="U34" s="137"/>
      <c r="V34" s="137"/>
      <c r="W34" s="137"/>
    </row>
    <row r="35" spans="1:23" s="3" customFormat="1" ht="15.75" hidden="1">
      <c r="A35" s="7" t="s">
        <v>469</v>
      </c>
      <c r="B35" s="99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137"/>
      <c r="S35" s="137"/>
      <c r="T35" s="137"/>
      <c r="U35" s="137"/>
      <c r="V35" s="137"/>
      <c r="W35" s="137"/>
    </row>
    <row r="36" spans="1:23" s="3" customFormat="1" ht="15.75" hidden="1">
      <c r="A36" s="7" t="s">
        <v>247</v>
      </c>
      <c r="B36" s="99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  <c r="R36" s="137"/>
      <c r="S36" s="137"/>
      <c r="T36" s="137"/>
      <c r="U36" s="137"/>
      <c r="V36" s="137"/>
      <c r="W36" s="137"/>
    </row>
    <row r="37" spans="1:23" s="3" customFormat="1" ht="15.75">
      <c r="A37" s="7" t="s">
        <v>248</v>
      </c>
      <c r="B37" s="99">
        <v>2</v>
      </c>
      <c r="C37" s="5">
        <v>231700</v>
      </c>
      <c r="D37" s="5">
        <v>231700</v>
      </c>
      <c r="E37" s="145">
        <v>231700</v>
      </c>
      <c r="F37" s="5">
        <v>62559</v>
      </c>
      <c r="G37" s="5">
        <v>62559</v>
      </c>
      <c r="H37" s="145">
        <v>65106</v>
      </c>
      <c r="I37" s="5">
        <v>200000</v>
      </c>
      <c r="J37" s="5">
        <v>475300</v>
      </c>
      <c r="K37" s="145">
        <v>398964</v>
      </c>
      <c r="L37" s="5">
        <v>54000</v>
      </c>
      <c r="M37" s="5">
        <v>54000</v>
      </c>
      <c r="N37" s="145">
        <v>22675</v>
      </c>
      <c r="O37" s="5">
        <f t="shared" si="0"/>
        <v>548259</v>
      </c>
      <c r="P37" s="5">
        <f t="shared" si="1"/>
        <v>823559</v>
      </c>
      <c r="Q37" s="5">
        <f t="shared" si="2"/>
        <v>718445</v>
      </c>
      <c r="R37" s="137"/>
      <c r="S37" s="137"/>
      <c r="T37" s="137"/>
      <c r="U37" s="137"/>
      <c r="V37" s="137"/>
      <c r="W37" s="137"/>
    </row>
    <row r="38" spans="1:23" s="3" customFormat="1" ht="31.5">
      <c r="A38" s="7" t="s">
        <v>249</v>
      </c>
      <c r="B38" s="99">
        <v>2</v>
      </c>
      <c r="C38" s="5">
        <v>50000</v>
      </c>
      <c r="D38" s="5">
        <v>50000</v>
      </c>
      <c r="E38" s="5"/>
      <c r="F38" s="5">
        <v>13500</v>
      </c>
      <c r="G38" s="5">
        <v>13500</v>
      </c>
      <c r="H38" s="5"/>
      <c r="I38" s="5">
        <v>571260</v>
      </c>
      <c r="J38" s="5">
        <v>571260</v>
      </c>
      <c r="K38" s="145">
        <v>315290</v>
      </c>
      <c r="L38" s="5">
        <v>154240</v>
      </c>
      <c r="M38" s="5">
        <v>154240</v>
      </c>
      <c r="N38" s="145">
        <v>72355</v>
      </c>
      <c r="O38" s="5">
        <f t="shared" si="0"/>
        <v>789000</v>
      </c>
      <c r="P38" s="5">
        <f t="shared" si="1"/>
        <v>789000</v>
      </c>
      <c r="Q38" s="5">
        <f t="shared" si="2"/>
        <v>387645</v>
      </c>
      <c r="R38" s="137"/>
      <c r="S38" s="137"/>
      <c r="T38" s="137"/>
      <c r="U38" s="137"/>
      <c r="V38" s="137"/>
      <c r="W38" s="137"/>
    </row>
    <row r="39" spans="1:23" s="3" customFormat="1" ht="31.5" hidden="1">
      <c r="A39" s="7" t="s">
        <v>505</v>
      </c>
      <c r="B39" s="99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0</v>
      </c>
      <c r="P39" s="5">
        <f t="shared" si="1"/>
        <v>0</v>
      </c>
      <c r="Q39" s="5">
        <f t="shared" si="2"/>
        <v>0</v>
      </c>
      <c r="R39" s="137"/>
      <c r="S39" s="137"/>
      <c r="T39" s="137"/>
      <c r="U39" s="137"/>
      <c r="V39" s="137"/>
      <c r="W39" s="137"/>
    </row>
    <row r="40" spans="1:23" s="3" customFormat="1" ht="15.75">
      <c r="A40" s="7" t="s">
        <v>506</v>
      </c>
      <c r="B40" s="99">
        <v>2</v>
      </c>
      <c r="C40" s="5">
        <v>400000</v>
      </c>
      <c r="D40" s="5">
        <v>400000</v>
      </c>
      <c r="E40" s="145">
        <v>330329</v>
      </c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400000</v>
      </c>
      <c r="P40" s="5">
        <f t="shared" si="1"/>
        <v>400000</v>
      </c>
      <c r="Q40" s="5">
        <f t="shared" si="2"/>
        <v>330329</v>
      </c>
      <c r="R40" s="137"/>
      <c r="S40" s="137"/>
      <c r="T40" s="137"/>
      <c r="U40" s="137"/>
      <c r="V40" s="137"/>
      <c r="W40" s="137"/>
    </row>
    <row r="41" spans="1:23" ht="15.75" hidden="1">
      <c r="A41" s="7" t="s">
        <v>462</v>
      </c>
      <c r="B41" s="99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0</v>
      </c>
      <c r="P41" s="5">
        <f t="shared" si="1"/>
        <v>0</v>
      </c>
      <c r="Q41" s="5">
        <f t="shared" si="2"/>
        <v>0</v>
      </c>
      <c r="R41" s="137"/>
      <c r="S41" s="137"/>
      <c r="T41" s="137"/>
      <c r="U41" s="137"/>
      <c r="V41" s="137"/>
      <c r="W41" s="137"/>
    </row>
    <row r="42" spans="1:23" s="3" customFormat="1" ht="15.75">
      <c r="A42" s="7" t="s">
        <v>250</v>
      </c>
      <c r="B42" s="99">
        <v>2</v>
      </c>
      <c r="C42" s="5"/>
      <c r="D42" s="5"/>
      <c r="E42" s="5"/>
      <c r="F42" s="5"/>
      <c r="G42" s="5"/>
      <c r="H42" s="5"/>
      <c r="I42" s="5">
        <v>747071</v>
      </c>
      <c r="J42" s="5">
        <v>747071</v>
      </c>
      <c r="K42" s="5">
        <v>903400</v>
      </c>
      <c r="L42" s="5">
        <v>201709</v>
      </c>
      <c r="M42" s="5">
        <v>201709</v>
      </c>
      <c r="N42" s="5">
        <v>243916</v>
      </c>
      <c r="O42" s="5">
        <f t="shared" si="0"/>
        <v>948780</v>
      </c>
      <c r="P42" s="5">
        <f t="shared" si="1"/>
        <v>948780</v>
      </c>
      <c r="Q42" s="145">
        <f t="shared" si="2"/>
        <v>1147316</v>
      </c>
      <c r="R42" s="137"/>
      <c r="S42" s="137"/>
      <c r="T42" s="137"/>
      <c r="U42" s="137"/>
      <c r="V42" s="137"/>
      <c r="W42" s="137"/>
    </row>
    <row r="43" spans="1:23" s="3" customFormat="1" ht="15.75">
      <c r="A43" s="7" t="s">
        <v>130</v>
      </c>
      <c r="B43" s="99"/>
      <c r="C43" s="5"/>
      <c r="D43" s="5"/>
      <c r="E43" s="5"/>
      <c r="F43" s="5"/>
      <c r="G43" s="5"/>
      <c r="H43" s="5"/>
      <c r="I43" s="5">
        <f>SUM(I44:I46)</f>
        <v>1491354</v>
      </c>
      <c r="J43" s="5">
        <f>SUM(J44:J46)</f>
        <v>1465734</v>
      </c>
      <c r="K43" s="5">
        <f>SUM(K44:K46)</f>
        <v>994531</v>
      </c>
      <c r="L43" s="5"/>
      <c r="M43" s="5"/>
      <c r="N43" s="5"/>
      <c r="O43" s="5">
        <f t="shared" si="0"/>
        <v>1491354</v>
      </c>
      <c r="P43" s="5">
        <f t="shared" si="1"/>
        <v>1465734</v>
      </c>
      <c r="Q43" s="5">
        <f t="shared" si="2"/>
        <v>994531</v>
      </c>
      <c r="R43" s="137"/>
      <c r="S43" s="137"/>
      <c r="T43" s="137"/>
      <c r="U43" s="137"/>
      <c r="V43" s="137"/>
      <c r="W43" s="137"/>
    </row>
    <row r="44" spans="1:23" s="3" customFormat="1" ht="15.75">
      <c r="A44" s="87" t="s">
        <v>374</v>
      </c>
      <c r="B44" s="99">
        <v>1</v>
      </c>
      <c r="C44" s="5"/>
      <c r="D44" s="5"/>
      <c r="E44" s="5"/>
      <c r="F44" s="5"/>
      <c r="G44" s="5"/>
      <c r="H44" s="5"/>
      <c r="I44" s="5">
        <f>SUMIF($B$6:$B$43,"1",L$6:L$43)</f>
        <v>0</v>
      </c>
      <c r="J44" s="5">
        <f>SUMIF($B$6:$B$43,"1",M$6:M$43)</f>
        <v>0</v>
      </c>
      <c r="K44" s="5">
        <f>SUMIF($B$6:$B$43,"1",N$6:N$43)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  <c r="R44" s="137"/>
      <c r="S44" s="137"/>
      <c r="T44" s="137"/>
      <c r="U44" s="137"/>
      <c r="V44" s="137"/>
      <c r="W44" s="137"/>
    </row>
    <row r="45" spans="1:23" s="3" customFormat="1" ht="15.75">
      <c r="A45" s="87" t="s">
        <v>217</v>
      </c>
      <c r="B45" s="99">
        <v>2</v>
      </c>
      <c r="C45" s="5"/>
      <c r="D45" s="5"/>
      <c r="E45" s="5"/>
      <c r="F45" s="5"/>
      <c r="G45" s="5"/>
      <c r="H45" s="5"/>
      <c r="I45" s="5">
        <f>SUMIF($B$6:$B$43,"2",L$6:L$43)</f>
        <v>1491354</v>
      </c>
      <c r="J45" s="5">
        <f>SUMIF($B$6:$B$43,"2",M$6:M$43)</f>
        <v>1465734</v>
      </c>
      <c r="K45" s="5">
        <f>SUMIF($B$6:$B$43,"2",N$6:N$43)</f>
        <v>994531</v>
      </c>
      <c r="L45" s="5"/>
      <c r="M45" s="5"/>
      <c r="N45" s="5"/>
      <c r="O45" s="5">
        <f t="shared" si="0"/>
        <v>1491354</v>
      </c>
      <c r="P45" s="5">
        <f t="shared" si="1"/>
        <v>1465734</v>
      </c>
      <c r="Q45" s="5">
        <f t="shared" si="2"/>
        <v>994531</v>
      </c>
      <c r="R45" s="137"/>
      <c r="S45" s="137"/>
      <c r="T45" s="137"/>
      <c r="U45" s="137"/>
      <c r="V45" s="137"/>
      <c r="W45" s="137"/>
    </row>
    <row r="46" spans="1:23" s="3" customFormat="1" ht="15.75">
      <c r="A46" s="87" t="s">
        <v>109</v>
      </c>
      <c r="B46" s="99">
        <v>3</v>
      </c>
      <c r="C46" s="5"/>
      <c r="D46" s="5"/>
      <c r="E46" s="5"/>
      <c r="F46" s="5"/>
      <c r="G46" s="5"/>
      <c r="H46" s="5"/>
      <c r="I46" s="5">
        <f>SUMIF($B$6:$B$43,"3",L$6:L$43)</f>
        <v>0</v>
      </c>
      <c r="J46" s="5">
        <f>SUMIF($B$6:$B$43,"3",M$6:M$43)</f>
        <v>0</v>
      </c>
      <c r="K46" s="5">
        <f>SUMIF($B$6:$B$43,"3",N$6:N$43)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  <c r="R46" s="137"/>
      <c r="S46" s="137"/>
      <c r="T46" s="137"/>
      <c r="U46" s="137"/>
      <c r="V46" s="137"/>
      <c r="W46" s="137"/>
    </row>
    <row r="47" spans="1:23" s="3" customFormat="1" ht="15.75">
      <c r="A47" s="8" t="s">
        <v>380</v>
      </c>
      <c r="B47" s="99"/>
      <c r="C47" s="14">
        <f aca="true" t="shared" si="3" ref="C47:N47">SUM(C48:C50)</f>
        <v>5891017</v>
      </c>
      <c r="D47" s="14">
        <f>SUM(D48:D50)</f>
        <v>6688409</v>
      </c>
      <c r="E47" s="14">
        <f t="shared" si="3"/>
        <v>4895452</v>
      </c>
      <c r="F47" s="14">
        <f t="shared" si="3"/>
        <v>1318137</v>
      </c>
      <c r="G47" s="14">
        <f>SUM(G48:G50)</f>
        <v>1425785</v>
      </c>
      <c r="H47" s="14">
        <f t="shared" si="3"/>
        <v>1123400</v>
      </c>
      <c r="I47" s="14">
        <f t="shared" si="3"/>
        <v>7028882</v>
      </c>
      <c r="J47" s="14">
        <f>SUM(J48:J50)</f>
        <v>7183674</v>
      </c>
      <c r="K47" s="14">
        <f t="shared" si="3"/>
        <v>5583566</v>
      </c>
      <c r="L47" s="14">
        <f t="shared" si="3"/>
        <v>0</v>
      </c>
      <c r="M47" s="14">
        <f>SUM(M48:M50)</f>
        <v>0</v>
      </c>
      <c r="N47" s="14">
        <f t="shared" si="3"/>
        <v>0</v>
      </c>
      <c r="O47" s="14">
        <f t="shared" si="0"/>
        <v>14238036</v>
      </c>
      <c r="P47" s="14">
        <f t="shared" si="1"/>
        <v>15297868</v>
      </c>
      <c r="Q47" s="14">
        <f t="shared" si="2"/>
        <v>11602418</v>
      </c>
      <c r="R47" s="137"/>
      <c r="S47" s="137"/>
      <c r="T47" s="137"/>
      <c r="U47" s="137"/>
      <c r="V47" s="137"/>
      <c r="W47" s="137"/>
    </row>
    <row r="48" spans="1:23" s="3" customFormat="1" ht="15.75">
      <c r="A48" s="87" t="s">
        <v>374</v>
      </c>
      <c r="B48" s="99">
        <v>1</v>
      </c>
      <c r="C48" s="82">
        <f aca="true" t="shared" si="4" ref="C48:K48">SUMIF($B$6:$B$47,"1",C$6:C$47)</f>
        <v>0</v>
      </c>
      <c r="D48" s="82">
        <f t="shared" si="4"/>
        <v>0</v>
      </c>
      <c r="E48" s="82">
        <f t="shared" si="4"/>
        <v>0</v>
      </c>
      <c r="F48" s="82">
        <f t="shared" si="4"/>
        <v>0</v>
      </c>
      <c r="G48" s="82">
        <f t="shared" si="4"/>
        <v>0</v>
      </c>
      <c r="H48" s="82">
        <f t="shared" si="4"/>
        <v>0</v>
      </c>
      <c r="I48" s="82">
        <f t="shared" si="4"/>
        <v>0</v>
      </c>
      <c r="J48" s="82">
        <f t="shared" si="4"/>
        <v>0</v>
      </c>
      <c r="K48" s="82">
        <f t="shared" si="4"/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  <c r="R48" s="137"/>
      <c r="S48" s="137"/>
      <c r="T48" s="137"/>
      <c r="U48" s="137"/>
      <c r="V48" s="137"/>
      <c r="W48" s="137"/>
    </row>
    <row r="49" spans="1:23" s="3" customFormat="1" ht="15.75">
      <c r="A49" s="87" t="s">
        <v>217</v>
      </c>
      <c r="B49" s="99">
        <v>2</v>
      </c>
      <c r="C49" s="82">
        <f aca="true" t="shared" si="5" ref="C49:K49">SUMIF($B$6:$B$47,"2",C$6:C$47)</f>
        <v>5481017</v>
      </c>
      <c r="D49" s="82">
        <f t="shared" si="5"/>
        <v>6278409</v>
      </c>
      <c r="E49" s="82">
        <f t="shared" si="5"/>
        <v>4521326</v>
      </c>
      <c r="F49" s="82">
        <f t="shared" si="5"/>
        <v>1195352</v>
      </c>
      <c r="G49" s="82">
        <f t="shared" si="5"/>
        <v>1303000</v>
      </c>
      <c r="H49" s="82">
        <f t="shared" si="5"/>
        <v>1021005</v>
      </c>
      <c r="I49" s="82">
        <f t="shared" si="5"/>
        <v>7028882</v>
      </c>
      <c r="J49" s="82">
        <f t="shared" si="5"/>
        <v>7183674</v>
      </c>
      <c r="K49" s="82">
        <f t="shared" si="5"/>
        <v>5583566</v>
      </c>
      <c r="L49" s="5"/>
      <c r="M49" s="5"/>
      <c r="N49" s="5"/>
      <c r="O49" s="5">
        <f t="shared" si="0"/>
        <v>13705251</v>
      </c>
      <c r="P49" s="5">
        <f t="shared" si="1"/>
        <v>14765083</v>
      </c>
      <c r="Q49" s="5">
        <f t="shared" si="2"/>
        <v>11125897</v>
      </c>
      <c r="R49" s="137"/>
      <c r="S49" s="137"/>
      <c r="T49" s="137"/>
      <c r="U49" s="137"/>
      <c r="V49" s="137"/>
      <c r="W49" s="137"/>
    </row>
    <row r="50" spans="1:23" s="3" customFormat="1" ht="19.5" customHeight="1">
      <c r="A50" s="87" t="s">
        <v>109</v>
      </c>
      <c r="B50" s="99">
        <v>3</v>
      </c>
      <c r="C50" s="82">
        <f aca="true" t="shared" si="6" ref="C50:K50">SUMIF($B$6:$B$47,"3",C$6:C$47)</f>
        <v>410000</v>
      </c>
      <c r="D50" s="82">
        <f t="shared" si="6"/>
        <v>410000</v>
      </c>
      <c r="E50" s="82">
        <f t="shared" si="6"/>
        <v>374126</v>
      </c>
      <c r="F50" s="82">
        <f t="shared" si="6"/>
        <v>122785</v>
      </c>
      <c r="G50" s="82">
        <f t="shared" si="6"/>
        <v>122785</v>
      </c>
      <c r="H50" s="82">
        <f t="shared" si="6"/>
        <v>102395</v>
      </c>
      <c r="I50" s="82">
        <f t="shared" si="6"/>
        <v>0</v>
      </c>
      <c r="J50" s="82">
        <f t="shared" si="6"/>
        <v>0</v>
      </c>
      <c r="K50" s="82">
        <f t="shared" si="6"/>
        <v>0</v>
      </c>
      <c r="L50" s="5"/>
      <c r="M50" s="5"/>
      <c r="N50" s="5"/>
      <c r="O50" s="5">
        <f t="shared" si="0"/>
        <v>532785</v>
      </c>
      <c r="P50" s="5">
        <f t="shared" si="1"/>
        <v>532785</v>
      </c>
      <c r="Q50" s="5">
        <f t="shared" si="2"/>
        <v>476521</v>
      </c>
      <c r="R50" s="137"/>
      <c r="S50" s="137"/>
      <c r="T50" s="137"/>
      <c r="U50" s="137"/>
      <c r="V50" s="137"/>
      <c r="W50" s="137"/>
    </row>
  </sheetData>
  <sheetProtection/>
  <mergeCells count="9">
    <mergeCell ref="C4:E4"/>
    <mergeCell ref="F4:H4"/>
    <mergeCell ref="I4:K4"/>
    <mergeCell ref="L4:N4"/>
    <mergeCell ref="A1:O1"/>
    <mergeCell ref="A2:O2"/>
    <mergeCell ref="A4:A5"/>
    <mergeCell ref="B4:B5"/>
    <mergeCell ref="O4:P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0" r:id="rId1"/>
  <headerFoot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65" t="s">
        <v>367</v>
      </c>
      <c r="B1" s="365"/>
      <c r="C1" s="365"/>
      <c r="D1" s="365"/>
      <c r="E1" s="365"/>
    </row>
    <row r="2" spans="1:5" s="25" customFormat="1" ht="14.25" customHeight="1">
      <c r="A2" s="119"/>
      <c r="B2" s="119"/>
      <c r="C2" s="119"/>
      <c r="D2" s="119"/>
      <c r="E2" s="119"/>
    </row>
    <row r="3" spans="1:5" s="25" customFormat="1" ht="27" customHeight="1">
      <c r="A3" s="365" t="s">
        <v>94</v>
      </c>
      <c r="B3" s="365"/>
      <c r="C3" s="365"/>
      <c r="D3" s="365"/>
      <c r="E3" s="365"/>
    </row>
    <row r="4" spans="1:5" s="25" customFormat="1" ht="13.5" customHeight="1">
      <c r="A4" s="119"/>
      <c r="B4" s="119"/>
      <c r="C4" s="119"/>
      <c r="D4" s="119"/>
      <c r="E4" s="119"/>
    </row>
    <row r="5" spans="1:5" s="25" customFormat="1" ht="40.5" customHeight="1">
      <c r="A5" s="365" t="s">
        <v>370</v>
      </c>
      <c r="B5" s="365"/>
      <c r="C5" s="365"/>
      <c r="D5" s="365"/>
      <c r="E5" s="365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6" t="s">
        <v>9</v>
      </c>
      <c r="B7" s="27" t="s">
        <v>35</v>
      </c>
      <c r="C7" s="27" t="s">
        <v>85</v>
      </c>
      <c r="D7" s="27" t="s">
        <v>360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6"/>
      <c r="B35" s="97"/>
      <c r="C35" s="97"/>
      <c r="D35" s="97"/>
      <c r="E35" s="97"/>
    </row>
    <row r="36" spans="1:5" s="36" customFormat="1" ht="27.75" customHeight="1">
      <c r="A36" s="366" t="s">
        <v>368</v>
      </c>
      <c r="B36" s="366"/>
      <c r="C36" s="366"/>
      <c r="D36" s="366"/>
      <c r="E36" s="366"/>
    </row>
    <row r="37" ht="18.75" customHeight="1"/>
    <row r="38" ht="15">
      <c r="A38" s="98" t="s">
        <v>369</v>
      </c>
    </row>
    <row r="39" spans="1:3" ht="15">
      <c r="A39" s="39" t="s">
        <v>95</v>
      </c>
      <c r="C39" s="64"/>
    </row>
    <row r="40" ht="15">
      <c r="C40" s="64" t="s">
        <v>96</v>
      </c>
    </row>
    <row r="41" ht="15">
      <c r="C41" s="64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7109375" style="22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325" t="s">
        <v>511</v>
      </c>
      <c r="B1" s="325"/>
      <c r="C1" s="325"/>
      <c r="D1" s="325"/>
      <c r="E1" s="325"/>
      <c r="F1" s="325"/>
      <c r="G1" s="325"/>
      <c r="H1" s="325"/>
      <c r="I1" s="325"/>
    </row>
    <row r="2" spans="1:9" s="16" customFormat="1" ht="15.75">
      <c r="A2" s="326" t="s">
        <v>465</v>
      </c>
      <c r="B2" s="326"/>
      <c r="C2" s="326"/>
      <c r="D2" s="326"/>
      <c r="E2" s="326"/>
      <c r="F2" s="326"/>
      <c r="G2" s="326"/>
      <c r="H2" s="326"/>
      <c r="I2" s="326"/>
    </row>
    <row r="3" spans="1:9" s="16" customFormat="1" ht="15.75">
      <c r="A3" s="326" t="s">
        <v>151</v>
      </c>
      <c r="B3" s="326"/>
      <c r="C3" s="326"/>
      <c r="D3" s="326"/>
      <c r="E3" s="326"/>
      <c r="F3" s="326"/>
      <c r="G3" s="326"/>
      <c r="H3" s="326"/>
      <c r="I3" s="326"/>
    </row>
    <row r="4" spans="1:9" ht="15.75">
      <c r="A4" s="326" t="s">
        <v>466</v>
      </c>
      <c r="B4" s="326"/>
      <c r="C4" s="326"/>
      <c r="D4" s="326"/>
      <c r="E4" s="326"/>
      <c r="F4" s="326"/>
      <c r="G4" s="326"/>
      <c r="H4" s="326"/>
      <c r="I4" s="326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45</v>
      </c>
      <c r="H6" s="154" t="s">
        <v>46</v>
      </c>
      <c r="I6" s="154" t="s">
        <v>47</v>
      </c>
    </row>
    <row r="7" spans="1:9" s="3" customFormat="1" ht="15.75">
      <c r="A7" s="1">
        <v>1</v>
      </c>
      <c r="B7" s="327" t="s">
        <v>9</v>
      </c>
      <c r="C7" s="329" t="s">
        <v>85</v>
      </c>
      <c r="D7" s="330"/>
      <c r="E7" s="331"/>
      <c r="F7" s="4" t="s">
        <v>360</v>
      </c>
      <c r="G7" s="4" t="s">
        <v>379</v>
      </c>
      <c r="H7" s="4" t="s">
        <v>467</v>
      </c>
      <c r="I7" s="4" t="s">
        <v>5</v>
      </c>
    </row>
    <row r="8" spans="1:9" s="3" customFormat="1" ht="31.5">
      <c r="A8" s="1">
        <v>2</v>
      </c>
      <c r="B8" s="328"/>
      <c r="C8" s="6" t="s">
        <v>4</v>
      </c>
      <c r="D8" s="6" t="s">
        <v>551</v>
      </c>
      <c r="E8" s="6" t="s">
        <v>539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375</v>
      </c>
      <c r="C9" s="15">
        <f>Bevételek!C129+Bevételek!C130+Bevételek!C132+Bevételek!C133+Bevételek!C138</f>
        <v>3400000</v>
      </c>
      <c r="D9" s="15">
        <f>Bevételek!D129+Bevételek!D130+Bevételek!D132+Bevételek!D133+Bevételek!D138</f>
        <v>3400000</v>
      </c>
      <c r="E9" s="15">
        <f>Bevételek!E129+Bevételek!E130+Bevételek!E132+Bevételek!E133+Bevételek!E138</f>
        <v>4221850</v>
      </c>
      <c r="F9" s="48"/>
      <c r="G9" s="48"/>
      <c r="H9" s="48"/>
      <c r="I9" s="48"/>
    </row>
    <row r="10" spans="1:9" ht="30">
      <c r="A10" s="1">
        <v>4</v>
      </c>
      <c r="B10" s="47" t="s">
        <v>376</v>
      </c>
      <c r="C10" s="15">
        <f>Bevételek!C179+Bevételek!C180+Bevételek!C181</f>
        <v>0</v>
      </c>
      <c r="D10" s="15">
        <f>Bevételek!D179+Bevételek!D180+Bevételek!D181</f>
        <v>0</v>
      </c>
      <c r="E10" s="15">
        <f>Bevételek!E179+Bevételek!E180+Bevételek!E181</f>
        <v>0</v>
      </c>
      <c r="F10" s="48"/>
      <c r="G10" s="48"/>
      <c r="H10" s="48"/>
      <c r="I10" s="48"/>
    </row>
    <row r="11" spans="1:9" ht="15.75">
      <c r="A11" s="1">
        <v>5</v>
      </c>
      <c r="B11" s="47" t="s">
        <v>20</v>
      </c>
      <c r="C11" s="15">
        <f>Bevételek!C136+Bevételek!C151+Bevételek!C166</f>
        <v>48000</v>
      </c>
      <c r="D11" s="15">
        <f>Bevételek!D136+Bevételek!D151+Bevételek!D166</f>
        <v>48000</v>
      </c>
      <c r="E11" s="15">
        <f>Bevételek!E136+Bevételek!E151+Bevételek!E166</f>
        <v>1422</v>
      </c>
      <c r="F11" s="48"/>
      <c r="G11" s="48"/>
      <c r="H11" s="48"/>
      <c r="I11" s="48"/>
    </row>
    <row r="12" spans="1:9" ht="45">
      <c r="A12" s="1">
        <v>6</v>
      </c>
      <c r="B12" s="47" t="s">
        <v>21</v>
      </c>
      <c r="C12" s="15">
        <f>Bevételek!C160+Bevételek!C176+Bevételek!C177+Bevételek!C178+Bevételek!C215+Bevételek!C220+Bevételek!C224</f>
        <v>112000</v>
      </c>
      <c r="D12" s="15">
        <f>Bevételek!D160+Bevételek!D176+Bevételek!D177+Bevételek!D178+Bevételek!D215+Bevételek!D220+Bevételek!D224</f>
        <v>112000</v>
      </c>
      <c r="E12" s="15">
        <f>Bevételek!E160+Bevételek!E176+Bevételek!E177+Bevételek!E178+Bevételek!E215+Bevételek!E220+Bevételek!E224</f>
        <v>110826</v>
      </c>
      <c r="F12" s="48"/>
      <c r="G12" s="48"/>
      <c r="H12" s="48"/>
      <c r="I12" s="48"/>
    </row>
    <row r="13" spans="1:9" ht="15.75">
      <c r="A13" s="1">
        <v>7</v>
      </c>
      <c r="B13" s="47" t="s">
        <v>22</v>
      </c>
      <c r="C13" s="15">
        <f>Bevételek!C226</f>
        <v>0</v>
      </c>
      <c r="D13" s="15">
        <f>Bevételek!D226</f>
        <v>0</v>
      </c>
      <c r="E13" s="15">
        <f>Bevételek!E226</f>
        <v>0</v>
      </c>
      <c r="F13" s="48"/>
      <c r="G13" s="48"/>
      <c r="H13" s="48"/>
      <c r="I13" s="48"/>
    </row>
    <row r="14" spans="1:9" ht="30">
      <c r="A14" s="1">
        <v>8</v>
      </c>
      <c r="B14" s="47" t="s">
        <v>23</v>
      </c>
      <c r="C14" s="15">
        <f>Bevételek!C225</f>
        <v>0</v>
      </c>
      <c r="D14" s="15">
        <f>Bevételek!D225</f>
        <v>0</v>
      </c>
      <c r="E14" s="15">
        <f>Bevételek!E225</f>
        <v>0</v>
      </c>
      <c r="F14" s="48"/>
      <c r="G14" s="48"/>
      <c r="H14" s="48"/>
      <c r="I14" s="48"/>
    </row>
    <row r="15" spans="1:9" ht="30">
      <c r="A15" s="1">
        <v>9</v>
      </c>
      <c r="B15" s="47" t="s">
        <v>377</v>
      </c>
      <c r="C15" s="15">
        <f>Bevételek!C49+Bevételek!C109+Bevételek!C235+Bevételek!C249</f>
        <v>0</v>
      </c>
      <c r="D15" s="15">
        <f>Bevételek!D49+Bevételek!D109+Bevételek!D235+Bevételek!D249</f>
        <v>0</v>
      </c>
      <c r="E15" s="15">
        <f>Bevételek!E49+Bevételek!E109+Bevételek!E235+Bevételek!E249</f>
        <v>0</v>
      </c>
      <c r="F15" s="48"/>
      <c r="G15" s="48"/>
      <c r="H15" s="48"/>
      <c r="I15" s="48"/>
    </row>
    <row r="16" spans="1:9" s="24" customFormat="1" ht="15.75">
      <c r="A16" s="1">
        <v>10</v>
      </c>
      <c r="B16" s="49" t="s">
        <v>49</v>
      </c>
      <c r="C16" s="18">
        <f>SUM(C9:C15)</f>
        <v>3560000</v>
      </c>
      <c r="D16" s="18">
        <f>SUM(D9:D15)</f>
        <v>3560000</v>
      </c>
      <c r="E16" s="18">
        <f>SUM(E9:E15)</f>
        <v>4334098</v>
      </c>
      <c r="F16" s="48"/>
      <c r="G16" s="48"/>
      <c r="H16" s="48"/>
      <c r="I16" s="48"/>
    </row>
    <row r="17" spans="1:9" ht="15.75">
      <c r="A17" s="1">
        <v>11</v>
      </c>
      <c r="B17" s="49" t="s">
        <v>50</v>
      </c>
      <c r="C17" s="18">
        <f>ROUNDDOWN(C16*0.5,0)</f>
        <v>1780000</v>
      </c>
      <c r="D17" s="18">
        <f>ROUNDDOWN(D16*0.5,0)</f>
        <v>1780000</v>
      </c>
      <c r="E17" s="18">
        <f>ROUNDDOWN(E16*0.5,0)</f>
        <v>2167049</v>
      </c>
      <c r="F17" s="48"/>
      <c r="G17" s="48"/>
      <c r="H17" s="48"/>
      <c r="I17" s="48"/>
    </row>
    <row r="18" spans="1:9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51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52</v>
      </c>
      <c r="C26" s="18">
        <f>C17-C25</f>
        <v>1780000</v>
      </c>
      <c r="D26" s="18">
        <f>D17-D25</f>
        <v>1780000</v>
      </c>
      <c r="E26" s="18">
        <f>E17-E25</f>
        <v>2167049</v>
      </c>
      <c r="F26" s="48"/>
      <c r="G26" s="48"/>
      <c r="H26" s="48"/>
      <c r="I26" s="48"/>
    </row>
    <row r="27" spans="1:9" s="24" customFormat="1" ht="42.75">
      <c r="A27" s="1">
        <v>21</v>
      </c>
      <c r="B27" s="50" t="s">
        <v>372</v>
      </c>
      <c r="C27" s="18">
        <f aca="true" t="shared" si="2" ref="C27:I27">SUM(C28:C32)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</row>
    <row r="28" spans="1:9" ht="30">
      <c r="A28" s="1">
        <v>22</v>
      </c>
      <c r="B28" s="47" t="s">
        <v>378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106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</row>
    <row r="30" spans="1:9" ht="30">
      <c r="A30" s="1">
        <v>24</v>
      </c>
      <c r="B30" s="47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371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 3. melléklet az 5/2017.(V.26.)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57421875" style="300" customWidth="1"/>
    <col min="2" max="2" width="57.7109375" style="134" bestFit="1" customWidth="1"/>
    <col min="3" max="3" width="16.8515625" style="299" customWidth="1"/>
    <col min="4" max="16384" width="9.140625" style="134" customWidth="1"/>
  </cols>
  <sheetData>
    <row r="1" spans="1:3" ht="18.75">
      <c r="A1" s="325" t="s">
        <v>768</v>
      </c>
      <c r="B1" s="325"/>
      <c r="C1" s="325"/>
    </row>
    <row r="2" spans="1:3" ht="18.75">
      <c r="A2" s="326" t="s">
        <v>824</v>
      </c>
      <c r="B2" s="326"/>
      <c r="C2" s="326"/>
    </row>
    <row r="3" spans="1:3" ht="18.75">
      <c r="A3" s="307"/>
      <c r="B3" s="307"/>
      <c r="C3" s="306"/>
    </row>
    <row r="4" spans="1:3" ht="18.75">
      <c r="A4" s="1"/>
      <c r="B4" s="1" t="s">
        <v>0</v>
      </c>
      <c r="C4" s="154" t="s">
        <v>1</v>
      </c>
    </row>
    <row r="5" spans="1:3" ht="18.75">
      <c r="A5" s="1">
        <v>1</v>
      </c>
      <c r="B5" s="305" t="s">
        <v>9</v>
      </c>
      <c r="C5" s="304" t="s">
        <v>809</v>
      </c>
    </row>
    <row r="6" spans="1:3" ht="18.75">
      <c r="A6" s="1">
        <v>2</v>
      </c>
      <c r="B6" s="302" t="s">
        <v>808</v>
      </c>
      <c r="C6" s="303">
        <v>17520380</v>
      </c>
    </row>
    <row r="7" spans="1:3" ht="18.75">
      <c r="A7" s="1">
        <v>3</v>
      </c>
      <c r="B7" s="302" t="s">
        <v>807</v>
      </c>
      <c r="C7" s="303">
        <v>14289972</v>
      </c>
    </row>
    <row r="8" spans="1:3" ht="18.75">
      <c r="A8" s="1">
        <v>4</v>
      </c>
      <c r="B8" s="302" t="s">
        <v>806</v>
      </c>
      <c r="C8" s="301">
        <f>C6-C7</f>
        <v>3230408</v>
      </c>
    </row>
    <row r="9" spans="1:3" ht="18.75">
      <c r="A9" s="1">
        <v>5</v>
      </c>
      <c r="B9" s="302" t="s">
        <v>805</v>
      </c>
      <c r="C9" s="303">
        <v>3385349</v>
      </c>
    </row>
    <row r="10" spans="1:3" ht="18.75">
      <c r="A10" s="1">
        <v>6</v>
      </c>
      <c r="B10" s="302" t="s">
        <v>804</v>
      </c>
      <c r="C10" s="303">
        <v>290855</v>
      </c>
    </row>
    <row r="11" spans="1:3" ht="18.75">
      <c r="A11" s="1">
        <v>7</v>
      </c>
      <c r="B11" s="302" t="s">
        <v>803</v>
      </c>
      <c r="C11" s="301">
        <f>C9-C10</f>
        <v>3094494</v>
      </c>
    </row>
    <row r="12" spans="1:3" s="135" customFormat="1" ht="18.75">
      <c r="A12" s="1">
        <v>8</v>
      </c>
      <c r="B12" s="302" t="s">
        <v>802</v>
      </c>
      <c r="C12" s="301">
        <f>C8+C11</f>
        <v>6324902</v>
      </c>
    </row>
    <row r="13" spans="1:3" ht="18.75">
      <c r="A13" s="1">
        <v>9</v>
      </c>
      <c r="B13" s="302" t="s">
        <v>801</v>
      </c>
      <c r="C13" s="303">
        <v>0</v>
      </c>
    </row>
    <row r="14" spans="1:3" ht="18.75">
      <c r="A14" s="1">
        <v>10</v>
      </c>
      <c r="B14" s="302" t="s">
        <v>800</v>
      </c>
      <c r="C14" s="303">
        <v>0</v>
      </c>
    </row>
    <row r="15" spans="1:3" ht="18.75">
      <c r="A15" s="1">
        <v>11</v>
      </c>
      <c r="B15" s="302" t="s">
        <v>799</v>
      </c>
      <c r="C15" s="301">
        <f>C13-C14</f>
        <v>0</v>
      </c>
    </row>
    <row r="16" spans="1:3" ht="18.75">
      <c r="A16" s="1">
        <v>12</v>
      </c>
      <c r="B16" s="302" t="s">
        <v>798</v>
      </c>
      <c r="C16" s="303">
        <v>0</v>
      </c>
    </row>
    <row r="17" spans="1:3" ht="18.75">
      <c r="A17" s="1">
        <v>13</v>
      </c>
      <c r="B17" s="302" t="s">
        <v>797</v>
      </c>
      <c r="C17" s="303">
        <v>0</v>
      </c>
    </row>
    <row r="18" spans="1:3" s="135" customFormat="1" ht="18.75">
      <c r="A18" s="1">
        <v>14</v>
      </c>
      <c r="B18" s="302" t="s">
        <v>796</v>
      </c>
      <c r="C18" s="301">
        <f>C16+C17</f>
        <v>0</v>
      </c>
    </row>
    <row r="19" spans="1:3" s="135" customFormat="1" ht="18.75">
      <c r="A19" s="1">
        <v>15</v>
      </c>
      <c r="B19" s="302" t="s">
        <v>795</v>
      </c>
      <c r="C19" s="301">
        <f>C15+C18</f>
        <v>0</v>
      </c>
    </row>
    <row r="20" spans="1:3" s="135" customFormat="1" ht="18.75">
      <c r="A20" s="1">
        <v>16</v>
      </c>
      <c r="B20" s="302" t="s">
        <v>794</v>
      </c>
      <c r="C20" s="301">
        <f>C12+C19</f>
        <v>6324902</v>
      </c>
    </row>
    <row r="21" spans="1:3" s="135" customFormat="1" ht="18.75">
      <c r="A21" s="1">
        <v>17</v>
      </c>
      <c r="B21" s="302" t="s">
        <v>793</v>
      </c>
      <c r="C21" s="301">
        <v>6324902</v>
      </c>
    </row>
    <row r="22" spans="1:3" s="135" customFormat="1" ht="18.75">
      <c r="A22" s="1">
        <v>18</v>
      </c>
      <c r="B22" s="302" t="s">
        <v>792</v>
      </c>
      <c r="C22" s="301">
        <f>C12-C21</f>
        <v>0</v>
      </c>
    </row>
    <row r="23" spans="1:3" s="135" customFormat="1" ht="18.75">
      <c r="A23" s="1">
        <v>19</v>
      </c>
      <c r="B23" s="302" t="s">
        <v>791</v>
      </c>
      <c r="C23" s="301">
        <f>C19*0.1</f>
        <v>0</v>
      </c>
    </row>
    <row r="24" spans="1:3" s="135" customFormat="1" ht="18.75">
      <c r="A24" s="1">
        <v>20</v>
      </c>
      <c r="B24" s="302" t="s">
        <v>790</v>
      </c>
      <c r="C24" s="301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4. melléklet az 5/2017.(V.26.)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22" sqref="G22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1" t="s">
        <v>768</v>
      </c>
      <c r="B1" s="311"/>
      <c r="C1" s="311"/>
      <c r="D1" s="311"/>
      <c r="E1" s="311"/>
      <c r="F1" s="311"/>
    </row>
    <row r="2" spans="1:6" s="2" customFormat="1" ht="15.75">
      <c r="A2" s="311" t="s">
        <v>825</v>
      </c>
      <c r="B2" s="311"/>
      <c r="C2" s="311"/>
      <c r="D2" s="311"/>
      <c r="E2" s="311"/>
      <c r="F2" s="311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292"/>
      <c r="B5" s="292" t="s">
        <v>0</v>
      </c>
      <c r="C5" s="292" t="s">
        <v>1</v>
      </c>
      <c r="D5" s="292" t="s">
        <v>2</v>
      </c>
      <c r="E5" s="292" t="s">
        <v>3</v>
      </c>
      <c r="F5" s="292" t="s">
        <v>6</v>
      </c>
      <c r="G5" s="292" t="s">
        <v>45</v>
      </c>
    </row>
    <row r="6" spans="1:7" ht="15.75">
      <c r="A6" s="292">
        <v>1</v>
      </c>
      <c r="B6" s="88" t="s">
        <v>810</v>
      </c>
      <c r="C6" s="293">
        <v>42369</v>
      </c>
      <c r="D6" s="293">
        <v>42735</v>
      </c>
      <c r="E6" s="88" t="s">
        <v>811</v>
      </c>
      <c r="F6" s="293">
        <v>42369</v>
      </c>
      <c r="G6" s="293">
        <v>42735</v>
      </c>
    </row>
    <row r="7" spans="1:7" ht="15.75">
      <c r="A7" s="292">
        <v>2</v>
      </c>
      <c r="B7" s="295" t="s">
        <v>812</v>
      </c>
      <c r="C7" s="156">
        <v>127631232</v>
      </c>
      <c r="D7" s="156">
        <v>124474477</v>
      </c>
      <c r="E7" s="295" t="s">
        <v>813</v>
      </c>
      <c r="F7" s="156">
        <v>121950154</v>
      </c>
      <c r="G7" s="156">
        <v>121998281</v>
      </c>
    </row>
    <row r="8" spans="1:7" ht="15.75">
      <c r="A8" s="292">
        <v>3</v>
      </c>
      <c r="B8" s="295" t="s">
        <v>814</v>
      </c>
      <c r="C8" s="156">
        <v>0</v>
      </c>
      <c r="D8" s="156">
        <v>0</v>
      </c>
      <c r="E8" s="295" t="s">
        <v>815</v>
      </c>
      <c r="F8" s="156">
        <v>420648</v>
      </c>
      <c r="G8" s="156">
        <v>452952</v>
      </c>
    </row>
    <row r="9" spans="1:7" ht="15.75">
      <c r="A9" s="292">
        <v>4</v>
      </c>
      <c r="B9" s="295" t="s">
        <v>816</v>
      </c>
      <c r="C9" s="156">
        <v>3070814</v>
      </c>
      <c r="D9" s="156">
        <v>6416692</v>
      </c>
      <c r="E9" s="332" t="s">
        <v>817</v>
      </c>
      <c r="F9" s="334">
        <v>0</v>
      </c>
      <c r="G9" s="334">
        <v>0</v>
      </c>
    </row>
    <row r="10" spans="1:7" ht="15.75">
      <c r="A10" s="292">
        <v>5</v>
      </c>
      <c r="B10" s="295" t="s">
        <v>818</v>
      </c>
      <c r="C10" s="156">
        <v>488545</v>
      </c>
      <c r="D10" s="156">
        <v>34540</v>
      </c>
      <c r="E10" s="333"/>
      <c r="F10" s="335"/>
      <c r="G10" s="335"/>
    </row>
    <row r="11" spans="1:7" ht="15.75">
      <c r="A11" s="292">
        <v>6</v>
      </c>
      <c r="B11" s="295" t="s">
        <v>819</v>
      </c>
      <c r="C11" s="156">
        <v>0</v>
      </c>
      <c r="D11" s="156">
        <v>0</v>
      </c>
      <c r="E11" s="336" t="s">
        <v>820</v>
      </c>
      <c r="F11" s="310">
        <v>8819789</v>
      </c>
      <c r="G11" s="310">
        <v>8474476</v>
      </c>
    </row>
    <row r="12" spans="1:7" ht="15.75">
      <c r="A12" s="292">
        <v>7</v>
      </c>
      <c r="B12" s="295" t="s">
        <v>821</v>
      </c>
      <c r="C12" s="156">
        <v>0</v>
      </c>
      <c r="D12" s="156">
        <v>0</v>
      </c>
      <c r="E12" s="336"/>
      <c r="F12" s="310"/>
      <c r="G12" s="310"/>
    </row>
    <row r="13" spans="1:7" ht="15.75">
      <c r="A13" s="292">
        <v>8</v>
      </c>
      <c r="B13" s="294" t="s">
        <v>822</v>
      </c>
      <c r="C13" s="296">
        <f>SUM(C7:C12)</f>
        <v>131190591</v>
      </c>
      <c r="D13" s="296">
        <f>SUM(D7:D12)</f>
        <v>130925709</v>
      </c>
      <c r="E13" s="294" t="s">
        <v>823</v>
      </c>
      <c r="F13" s="296">
        <f>SUM(F7:F12)</f>
        <v>131190591</v>
      </c>
      <c r="G13" s="296">
        <f>SUM(G7:G12)</f>
        <v>130925709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&amp;R&amp;"Arial,Normál"&amp;10 5. melléklet az 5/2017.(V.26.)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3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47.421875" style="0" customWidth="1"/>
    <col min="3" max="3" width="9.7109375" style="0" customWidth="1"/>
    <col min="4" max="4" width="10.57421875" style="0" customWidth="1"/>
  </cols>
  <sheetData>
    <row r="1" spans="1:3" s="2" customFormat="1" ht="15.75">
      <c r="A1" s="311" t="s">
        <v>511</v>
      </c>
      <c r="B1" s="311"/>
      <c r="C1" s="311"/>
    </row>
    <row r="2" spans="1:3" s="2" customFormat="1" ht="15.75">
      <c r="A2" s="311" t="s">
        <v>473</v>
      </c>
      <c r="B2" s="311"/>
      <c r="C2" s="311"/>
    </row>
    <row r="3" spans="1:3" s="2" customFormat="1" ht="15.75">
      <c r="A3" s="311" t="s">
        <v>480</v>
      </c>
      <c r="B3" s="311"/>
      <c r="C3" s="311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529</v>
      </c>
    </row>
    <row r="6" spans="1:4" s="10" customFormat="1" ht="31.5">
      <c r="A6" s="1">
        <v>1</v>
      </c>
      <c r="B6" s="124" t="s">
        <v>9</v>
      </c>
      <c r="C6" s="125" t="s">
        <v>4</v>
      </c>
      <c r="D6" s="125" t="s">
        <v>540</v>
      </c>
    </row>
    <row r="7" spans="1:4" s="10" customFormat="1" ht="15.75">
      <c r="A7" s="1">
        <v>2</v>
      </c>
      <c r="B7" s="81" t="s">
        <v>474</v>
      </c>
      <c r="C7" s="126"/>
      <c r="D7" s="126"/>
    </row>
    <row r="8" spans="1:4" s="10" customFormat="1" ht="15.75">
      <c r="A8" s="1">
        <v>3</v>
      </c>
      <c r="B8" s="81" t="s">
        <v>475</v>
      </c>
      <c r="C8" s="126">
        <v>25200</v>
      </c>
      <c r="D8" s="126">
        <v>25200</v>
      </c>
    </row>
    <row r="9" spans="1:4" s="10" customFormat="1" ht="15.75">
      <c r="A9" s="1">
        <v>4</v>
      </c>
      <c r="B9" s="81" t="s">
        <v>481</v>
      </c>
      <c r="C9" s="126">
        <v>0</v>
      </c>
      <c r="D9" s="126">
        <v>0</v>
      </c>
    </row>
    <row r="10" spans="1:4" s="10" customFormat="1" ht="15.75">
      <c r="A10" s="1">
        <v>5</v>
      </c>
      <c r="B10" s="81" t="s">
        <v>476</v>
      </c>
      <c r="C10" s="126">
        <f>Bevételek!C139</f>
        <v>0</v>
      </c>
      <c r="D10" s="126">
        <f>Bevételek!D139</f>
        <v>0</v>
      </c>
    </row>
    <row r="11" spans="1:4" s="10" customFormat="1" ht="15.75">
      <c r="A11" s="1">
        <v>6</v>
      </c>
      <c r="B11" s="81" t="s">
        <v>477</v>
      </c>
      <c r="C11" s="126">
        <f>Bevételek!C142</f>
        <v>0</v>
      </c>
      <c r="D11" s="126">
        <f>Bevételek!D142</f>
        <v>0</v>
      </c>
    </row>
    <row r="12" spans="1:4" s="10" customFormat="1" ht="15.75">
      <c r="A12" s="1">
        <v>7</v>
      </c>
      <c r="B12" s="127" t="s">
        <v>7</v>
      </c>
      <c r="C12" s="128">
        <f>SUM(C8:C11)</f>
        <v>25200</v>
      </c>
      <c r="D12" s="128">
        <f>SUM(D8:D11)</f>
        <v>25200</v>
      </c>
    </row>
    <row r="13" spans="1:4" s="10" customFormat="1" ht="15.75">
      <c r="A13" s="1">
        <v>8</v>
      </c>
      <c r="B13" s="81" t="s">
        <v>478</v>
      </c>
      <c r="C13" s="126"/>
      <c r="D13" s="126"/>
    </row>
    <row r="14" spans="1:4" s="10" customFormat="1" ht="15.75">
      <c r="A14" s="1">
        <v>9</v>
      </c>
      <c r="B14" s="81" t="s">
        <v>515</v>
      </c>
      <c r="C14" s="126">
        <v>25200</v>
      </c>
      <c r="D14" s="126">
        <v>0</v>
      </c>
    </row>
    <row r="15" spans="1:4" s="10" customFormat="1" ht="15.75" hidden="1">
      <c r="A15" s="1"/>
      <c r="B15" s="81"/>
      <c r="C15" s="126"/>
      <c r="D15" s="126"/>
    </row>
    <row r="16" spans="1:4" s="10" customFormat="1" ht="15.75" hidden="1">
      <c r="A16" s="1"/>
      <c r="B16" s="81"/>
      <c r="C16" s="126"/>
      <c r="D16" s="126"/>
    </row>
    <row r="17" spans="1:4" s="10" customFormat="1" ht="15.75" hidden="1">
      <c r="A17" s="1"/>
      <c r="B17" s="81"/>
      <c r="C17" s="126"/>
      <c r="D17" s="126"/>
    </row>
    <row r="18" spans="1:4" s="10" customFormat="1" ht="15.75" hidden="1">
      <c r="A18" s="1"/>
      <c r="B18" s="81"/>
      <c r="C18" s="126"/>
      <c r="D18" s="126"/>
    </row>
    <row r="19" spans="1:4" s="10" customFormat="1" ht="15.75" hidden="1">
      <c r="A19" s="1"/>
      <c r="B19" s="81"/>
      <c r="C19" s="126"/>
      <c r="D19" s="126"/>
    </row>
    <row r="20" spans="1:4" s="10" customFormat="1" ht="15.75" hidden="1">
      <c r="A20" s="1"/>
      <c r="B20" s="81"/>
      <c r="C20" s="126"/>
      <c r="D20" s="126"/>
    </row>
    <row r="21" ht="15" hidden="1"/>
    <row r="22" spans="1:4" s="10" customFormat="1" ht="15.75">
      <c r="A22" s="1">
        <v>10</v>
      </c>
      <c r="B22" s="127" t="s">
        <v>8</v>
      </c>
      <c r="C22" s="128">
        <f>SUM(C14:C20)</f>
        <v>25200</v>
      </c>
      <c r="D22" s="128">
        <f>SUM(D14:D20)</f>
        <v>0</v>
      </c>
    </row>
    <row r="23" spans="1:4" s="10" customFormat="1" ht="15.75">
      <c r="A23" s="1">
        <v>11</v>
      </c>
      <c r="B23" s="129" t="s">
        <v>479</v>
      </c>
      <c r="C23" s="130">
        <f>C12-C22</f>
        <v>0</v>
      </c>
      <c r="D23" s="130">
        <f>D12-D22</f>
        <v>25200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6. melléklet az 5/2017.(V.26.)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N32"/>
  <sheetViews>
    <sheetView zoomScalePageLayoutView="0" workbookViewId="0" topLeftCell="C1">
      <selection activeCell="R12" sqref="R12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7" width="15.57421875" style="0" customWidth="1"/>
    <col min="8" max="8" width="36.7109375" style="0" customWidth="1"/>
    <col min="12" max="12" width="15.421875" style="0" hidden="1" customWidth="1"/>
    <col min="13" max="13" width="15.421875" style="0" customWidth="1"/>
    <col min="14" max="14" width="14.7109375" style="0" customWidth="1"/>
  </cols>
  <sheetData>
    <row r="1" spans="1:13" s="2" customFormat="1" ht="15.75" customHeight="1">
      <c r="A1" s="341" t="s">
        <v>514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149"/>
    </row>
    <row r="2" spans="1:13" s="2" customFormat="1" ht="15.75">
      <c r="A2" s="311" t="s">
        <v>499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46"/>
    </row>
    <row r="3" spans="2:7" ht="15">
      <c r="B3" s="42"/>
      <c r="C3" s="42"/>
      <c r="D3" s="42"/>
      <c r="E3" s="42"/>
      <c r="F3" s="42"/>
      <c r="G3" s="42"/>
    </row>
    <row r="4" spans="1:14" s="11" customFormat="1" ht="31.5">
      <c r="A4" s="88" t="s">
        <v>9</v>
      </c>
      <c r="B4" s="4" t="s">
        <v>471</v>
      </c>
      <c r="C4" s="4" t="s">
        <v>549</v>
      </c>
      <c r="D4" s="4" t="s">
        <v>472</v>
      </c>
      <c r="E4" s="4" t="s">
        <v>472</v>
      </c>
      <c r="F4" s="4" t="s">
        <v>547</v>
      </c>
      <c r="G4" s="4" t="s">
        <v>548</v>
      </c>
      <c r="H4" s="88" t="s">
        <v>9</v>
      </c>
      <c r="I4" s="4" t="s">
        <v>471</v>
      </c>
      <c r="J4" s="4" t="s">
        <v>550</v>
      </c>
      <c r="K4" s="4" t="s">
        <v>472</v>
      </c>
      <c r="L4" s="4" t="s">
        <v>472</v>
      </c>
      <c r="M4" s="4" t="s">
        <v>547</v>
      </c>
      <c r="N4" s="4" t="s">
        <v>548</v>
      </c>
    </row>
    <row r="5" spans="1:14" s="95" customFormat="1" ht="16.5">
      <c r="A5" s="337" t="s">
        <v>42</v>
      </c>
      <c r="B5" s="337"/>
      <c r="C5" s="337"/>
      <c r="D5" s="337"/>
      <c r="E5" s="337"/>
      <c r="F5" s="147"/>
      <c r="G5" s="147"/>
      <c r="H5" s="317" t="s">
        <v>119</v>
      </c>
      <c r="I5" s="318"/>
      <c r="J5" s="318"/>
      <c r="K5" s="319"/>
      <c r="L5" s="131"/>
      <c r="M5" s="131"/>
      <c r="N5" s="131"/>
    </row>
    <row r="6" spans="1:14" s="11" customFormat="1" ht="31.5">
      <c r="A6" s="90" t="s">
        <v>275</v>
      </c>
      <c r="B6" s="5">
        <v>8086</v>
      </c>
      <c r="C6" s="5">
        <v>8809</v>
      </c>
      <c r="D6" s="5">
        <v>8888</v>
      </c>
      <c r="E6" s="5">
        <f>Összesen!L7</f>
        <v>8888524</v>
      </c>
      <c r="F6" s="5">
        <v>10782</v>
      </c>
      <c r="G6" s="5">
        <v>9004</v>
      </c>
      <c r="H6" s="92" t="s">
        <v>34</v>
      </c>
      <c r="I6" s="5">
        <v>2946</v>
      </c>
      <c r="J6" s="5">
        <v>5446</v>
      </c>
      <c r="K6" s="5">
        <v>5891</v>
      </c>
      <c r="L6" s="5">
        <f>Összesen!Y7</f>
        <v>5891017</v>
      </c>
      <c r="M6" s="5">
        <v>6688</v>
      </c>
      <c r="N6" s="5">
        <v>4895</v>
      </c>
    </row>
    <row r="7" spans="1:14" s="11" customFormat="1" ht="30">
      <c r="A7" s="90" t="s">
        <v>296</v>
      </c>
      <c r="B7" s="5">
        <v>3578</v>
      </c>
      <c r="C7" s="5">
        <v>4161</v>
      </c>
      <c r="D7" s="5">
        <v>4198</v>
      </c>
      <c r="E7" s="5">
        <f>Összesen!L8</f>
        <v>4198000</v>
      </c>
      <c r="F7" s="5">
        <v>4198</v>
      </c>
      <c r="G7" s="5">
        <v>4627</v>
      </c>
      <c r="H7" s="92" t="s">
        <v>74</v>
      </c>
      <c r="I7" s="5">
        <v>459</v>
      </c>
      <c r="J7" s="5">
        <v>1191</v>
      </c>
      <c r="K7" s="5">
        <v>1318</v>
      </c>
      <c r="L7" s="5">
        <f>Összesen!Y8</f>
        <v>1318137</v>
      </c>
      <c r="M7" s="5">
        <v>1426</v>
      </c>
      <c r="N7" s="5">
        <v>1123</v>
      </c>
    </row>
    <row r="8" spans="1:14" s="11" customFormat="1" ht="15.75">
      <c r="A8" s="90" t="s">
        <v>42</v>
      </c>
      <c r="B8" s="5">
        <v>1270</v>
      </c>
      <c r="C8" s="5">
        <v>627</v>
      </c>
      <c r="D8" s="5">
        <v>744</v>
      </c>
      <c r="E8" s="5">
        <f>Összesen!L9</f>
        <v>744460</v>
      </c>
      <c r="F8" s="5">
        <v>756</v>
      </c>
      <c r="G8" s="5">
        <v>882</v>
      </c>
      <c r="H8" s="92" t="s">
        <v>75</v>
      </c>
      <c r="I8" s="5">
        <v>15554</v>
      </c>
      <c r="J8" s="5">
        <v>3703</v>
      </c>
      <c r="K8" s="5">
        <v>7029</v>
      </c>
      <c r="L8" s="5">
        <f>Összesen!Y9</f>
        <v>7028882</v>
      </c>
      <c r="M8" s="5">
        <v>7184</v>
      </c>
      <c r="N8" s="5">
        <v>5584</v>
      </c>
    </row>
    <row r="9" spans="1:14" s="11" customFormat="1" ht="15.75">
      <c r="A9" s="323" t="s">
        <v>354</v>
      </c>
      <c r="B9" s="310">
        <v>9</v>
      </c>
      <c r="C9" s="310">
        <v>782</v>
      </c>
      <c r="D9" s="310">
        <v>142</v>
      </c>
      <c r="E9" s="334">
        <f>Összesen!L10</f>
        <v>141700</v>
      </c>
      <c r="F9" s="338">
        <v>142</v>
      </c>
      <c r="G9" s="338">
        <v>42</v>
      </c>
      <c r="H9" s="92" t="s">
        <v>76</v>
      </c>
      <c r="I9" s="5">
        <v>492</v>
      </c>
      <c r="J9" s="5">
        <v>533</v>
      </c>
      <c r="K9" s="5">
        <v>438</v>
      </c>
      <c r="L9" s="5">
        <f>Összesen!Y10</f>
        <v>438400</v>
      </c>
      <c r="M9" s="5">
        <v>629</v>
      </c>
      <c r="N9" s="5">
        <v>511</v>
      </c>
    </row>
    <row r="10" spans="1:14" s="11" customFormat="1" ht="15.75">
      <c r="A10" s="323"/>
      <c r="B10" s="310"/>
      <c r="C10" s="310"/>
      <c r="D10" s="310"/>
      <c r="E10" s="335"/>
      <c r="F10" s="339"/>
      <c r="G10" s="339"/>
      <c r="H10" s="92" t="s">
        <v>77</v>
      </c>
      <c r="I10" s="5">
        <v>1664</v>
      </c>
      <c r="J10" s="5">
        <v>945</v>
      </c>
      <c r="K10" s="5">
        <v>1123</v>
      </c>
      <c r="L10" s="5">
        <f>Összesen!Y11</f>
        <v>1122961</v>
      </c>
      <c r="M10" s="5">
        <v>1818</v>
      </c>
      <c r="N10" s="5">
        <v>1477</v>
      </c>
    </row>
    <row r="11" spans="1:14" s="11" customFormat="1" ht="15.75">
      <c r="A11" s="91" t="s">
        <v>79</v>
      </c>
      <c r="B11" s="13">
        <f aca="true" t="shared" si="0" ref="B11:G11">SUM(B6:B10)</f>
        <v>12943</v>
      </c>
      <c r="C11" s="13">
        <f t="shared" si="0"/>
        <v>14379</v>
      </c>
      <c r="D11" s="13">
        <f t="shared" si="0"/>
        <v>13972</v>
      </c>
      <c r="E11" s="13">
        <f t="shared" si="0"/>
        <v>13972684</v>
      </c>
      <c r="F11" s="13">
        <f t="shared" si="0"/>
        <v>15878</v>
      </c>
      <c r="G11" s="13">
        <f t="shared" si="0"/>
        <v>14555</v>
      </c>
      <c r="H11" s="91" t="s">
        <v>80</v>
      </c>
      <c r="I11" s="13">
        <f aca="true" t="shared" si="1" ref="I11:N11">SUM(I6:I10)</f>
        <v>21115</v>
      </c>
      <c r="J11" s="13">
        <f t="shared" si="1"/>
        <v>11818</v>
      </c>
      <c r="K11" s="13">
        <f t="shared" si="1"/>
        <v>15799</v>
      </c>
      <c r="L11" s="13">
        <f t="shared" si="1"/>
        <v>15799397</v>
      </c>
      <c r="M11" s="13">
        <f t="shared" si="1"/>
        <v>17745</v>
      </c>
      <c r="N11" s="13">
        <f t="shared" si="1"/>
        <v>13590</v>
      </c>
    </row>
    <row r="12" spans="1:14" s="11" customFormat="1" ht="15.75">
      <c r="A12" s="93" t="s">
        <v>124</v>
      </c>
      <c r="B12" s="94">
        <f aca="true" t="shared" si="2" ref="B12:G12">B11-I11</f>
        <v>-8172</v>
      </c>
      <c r="C12" s="94">
        <f t="shared" si="2"/>
        <v>2561</v>
      </c>
      <c r="D12" s="94">
        <f t="shared" si="2"/>
        <v>-1827</v>
      </c>
      <c r="E12" s="94">
        <f t="shared" si="2"/>
        <v>-1826713</v>
      </c>
      <c r="F12" s="94">
        <f t="shared" si="2"/>
        <v>-1867</v>
      </c>
      <c r="G12" s="94">
        <f t="shared" si="2"/>
        <v>965</v>
      </c>
      <c r="H12" s="312" t="s">
        <v>117</v>
      </c>
      <c r="I12" s="309"/>
      <c r="J12" s="309">
        <v>245</v>
      </c>
      <c r="K12" s="309">
        <v>291</v>
      </c>
      <c r="L12" s="309">
        <f>Összesen!Y13</f>
        <v>290855</v>
      </c>
      <c r="M12" s="342">
        <v>570</v>
      </c>
      <c r="N12" s="342">
        <v>291</v>
      </c>
    </row>
    <row r="13" spans="1:14" s="11" customFormat="1" ht="15.75">
      <c r="A13" s="93" t="s">
        <v>115</v>
      </c>
      <c r="B13" s="5">
        <v>4512</v>
      </c>
      <c r="C13" s="5">
        <v>2992</v>
      </c>
      <c r="D13" s="5">
        <v>2927</v>
      </c>
      <c r="E13" s="5">
        <f>Összesen!L14</f>
        <v>2926918</v>
      </c>
      <c r="F13" s="5">
        <v>3106</v>
      </c>
      <c r="G13" s="5">
        <v>3107</v>
      </c>
      <c r="H13" s="312"/>
      <c r="I13" s="309"/>
      <c r="J13" s="309"/>
      <c r="K13" s="309"/>
      <c r="L13" s="309"/>
      <c r="M13" s="343"/>
      <c r="N13" s="343"/>
    </row>
    <row r="14" spans="1:14" s="11" customFormat="1" ht="15.75">
      <c r="A14" s="93" t="s">
        <v>116</v>
      </c>
      <c r="B14" s="5"/>
      <c r="C14" s="5">
        <v>291</v>
      </c>
      <c r="D14" s="5"/>
      <c r="E14" s="5">
        <f>Összesen!L15</f>
        <v>0</v>
      </c>
      <c r="F14" s="5">
        <v>279</v>
      </c>
      <c r="G14" s="5">
        <v>279</v>
      </c>
      <c r="H14" s="312"/>
      <c r="I14" s="309"/>
      <c r="J14" s="309"/>
      <c r="K14" s="309"/>
      <c r="L14" s="309"/>
      <c r="M14" s="344"/>
      <c r="N14" s="344"/>
    </row>
    <row r="15" spans="1:14" s="11" customFormat="1" ht="15.75">
      <c r="A15" s="63" t="s">
        <v>149</v>
      </c>
      <c r="B15" s="5"/>
      <c r="C15" s="5"/>
      <c r="D15" s="5"/>
      <c r="E15" s="5"/>
      <c r="F15" s="5"/>
      <c r="G15" s="5"/>
      <c r="H15" s="63" t="s">
        <v>150</v>
      </c>
      <c r="I15" s="81"/>
      <c r="J15" s="81"/>
      <c r="K15" s="81"/>
      <c r="L15" s="81"/>
      <c r="M15" s="81"/>
      <c r="N15" s="81"/>
    </row>
    <row r="16" spans="1:14" s="11" customFormat="1" ht="15.75">
      <c r="A16" s="91" t="s">
        <v>10</v>
      </c>
      <c r="B16" s="14">
        <f aca="true" t="shared" si="3" ref="B16:G16">B11+B13+B14+B15</f>
        <v>17455</v>
      </c>
      <c r="C16" s="14">
        <f t="shared" si="3"/>
        <v>17662</v>
      </c>
      <c r="D16" s="14">
        <f t="shared" si="3"/>
        <v>16899</v>
      </c>
      <c r="E16" s="14">
        <f t="shared" si="3"/>
        <v>16899602</v>
      </c>
      <c r="F16" s="14">
        <f t="shared" si="3"/>
        <v>19263</v>
      </c>
      <c r="G16" s="14">
        <f t="shared" si="3"/>
        <v>17941</v>
      </c>
      <c r="H16" s="91" t="s">
        <v>11</v>
      </c>
      <c r="I16" s="14">
        <f aca="true" t="shared" si="4" ref="I16:N16">I11+I12+I15</f>
        <v>21115</v>
      </c>
      <c r="J16" s="14">
        <f t="shared" si="4"/>
        <v>12063</v>
      </c>
      <c r="K16" s="14">
        <f t="shared" si="4"/>
        <v>16090</v>
      </c>
      <c r="L16" s="14">
        <f t="shared" si="4"/>
        <v>16090252</v>
      </c>
      <c r="M16" s="14">
        <f t="shared" si="4"/>
        <v>18315</v>
      </c>
      <c r="N16" s="14">
        <f t="shared" si="4"/>
        <v>13881</v>
      </c>
    </row>
    <row r="17" spans="1:14" s="95" customFormat="1" ht="16.5">
      <c r="A17" s="340" t="s">
        <v>118</v>
      </c>
      <c r="B17" s="340"/>
      <c r="C17" s="340"/>
      <c r="D17" s="340"/>
      <c r="E17" s="340"/>
      <c r="F17" s="148"/>
      <c r="G17" s="148"/>
      <c r="H17" s="317" t="s">
        <v>97</v>
      </c>
      <c r="I17" s="318"/>
      <c r="J17" s="318"/>
      <c r="K17" s="319"/>
      <c r="L17" s="131"/>
      <c r="M17" s="131"/>
      <c r="N17" s="131"/>
    </row>
    <row r="18" spans="1:14" s="11" customFormat="1" ht="31.5">
      <c r="A18" s="90" t="s">
        <v>284</v>
      </c>
      <c r="B18" s="5">
        <v>4186</v>
      </c>
      <c r="C18" s="5">
        <v>7222</v>
      </c>
      <c r="D18" s="5">
        <v>2950</v>
      </c>
      <c r="E18" s="5">
        <f>Összesen!L18</f>
        <v>2950000</v>
      </c>
      <c r="F18" s="5">
        <v>2950</v>
      </c>
      <c r="G18" s="5">
        <v>2950</v>
      </c>
      <c r="H18" s="90" t="s">
        <v>92</v>
      </c>
      <c r="I18" s="5">
        <v>859</v>
      </c>
      <c r="J18" s="5">
        <v>731</v>
      </c>
      <c r="K18" s="5">
        <v>3303</v>
      </c>
      <c r="L18" s="5">
        <f>Összesen!Y18</f>
        <v>3303100</v>
      </c>
      <c r="M18" s="5">
        <v>3422</v>
      </c>
      <c r="N18" s="5">
        <v>673</v>
      </c>
    </row>
    <row r="19" spans="1:14" s="11" customFormat="1" ht="15.75">
      <c r="A19" s="90" t="s">
        <v>118</v>
      </c>
      <c r="B19" s="5"/>
      <c r="C19" s="5"/>
      <c r="D19" s="5"/>
      <c r="E19" s="5">
        <f>Összesen!L19</f>
        <v>0</v>
      </c>
      <c r="F19" s="5">
        <v>0</v>
      </c>
      <c r="G19" s="5">
        <v>0</v>
      </c>
      <c r="H19" s="90" t="s">
        <v>43</v>
      </c>
      <c r="I19" s="5">
        <v>8488</v>
      </c>
      <c r="J19" s="5">
        <v>2574</v>
      </c>
      <c r="K19" s="5">
        <v>475</v>
      </c>
      <c r="L19" s="5">
        <f>Összesen!Y19</f>
        <v>475000</v>
      </c>
      <c r="M19" s="5">
        <v>475</v>
      </c>
      <c r="N19" s="5">
        <v>7</v>
      </c>
    </row>
    <row r="20" spans="1:14" s="11" customFormat="1" ht="15.75">
      <c r="A20" s="90" t="s">
        <v>355</v>
      </c>
      <c r="B20" s="5">
        <v>13</v>
      </c>
      <c r="C20" s="5">
        <v>16</v>
      </c>
      <c r="D20" s="5">
        <v>19</v>
      </c>
      <c r="E20" s="5">
        <f>Összesen!L20</f>
        <v>18750</v>
      </c>
      <c r="F20" s="5">
        <v>19</v>
      </c>
      <c r="G20" s="5">
        <v>15</v>
      </c>
      <c r="H20" s="90" t="s">
        <v>192</v>
      </c>
      <c r="I20" s="5"/>
      <c r="J20" s="5">
        <v>105</v>
      </c>
      <c r="K20" s="5"/>
      <c r="L20" s="5">
        <f>Összesen!Y20</f>
        <v>0</v>
      </c>
      <c r="M20" s="5">
        <v>20</v>
      </c>
      <c r="N20" s="5">
        <v>20</v>
      </c>
    </row>
    <row r="21" spans="1:14" s="11" customFormat="1" ht="15.75">
      <c r="A21" s="91" t="s">
        <v>79</v>
      </c>
      <c r="B21" s="13">
        <f aca="true" t="shared" si="5" ref="B21:G21">SUM(B18:B20)</f>
        <v>4199</v>
      </c>
      <c r="C21" s="13">
        <f t="shared" si="5"/>
        <v>7238</v>
      </c>
      <c r="D21" s="13">
        <f t="shared" si="5"/>
        <v>2969</v>
      </c>
      <c r="E21" s="13">
        <f t="shared" si="5"/>
        <v>2968750</v>
      </c>
      <c r="F21" s="13">
        <f t="shared" si="5"/>
        <v>2969</v>
      </c>
      <c r="G21" s="13">
        <f t="shared" si="5"/>
        <v>2965</v>
      </c>
      <c r="H21" s="91" t="s">
        <v>80</v>
      </c>
      <c r="I21" s="13">
        <f aca="true" t="shared" si="6" ref="I21:N21">SUM(I18:I20)</f>
        <v>9347</v>
      </c>
      <c r="J21" s="13">
        <f t="shared" si="6"/>
        <v>3410</v>
      </c>
      <c r="K21" s="13">
        <f t="shared" si="6"/>
        <v>3778</v>
      </c>
      <c r="L21" s="13">
        <f t="shared" si="6"/>
        <v>3778100</v>
      </c>
      <c r="M21" s="13">
        <f t="shared" si="6"/>
        <v>3917</v>
      </c>
      <c r="N21" s="13">
        <f t="shared" si="6"/>
        <v>700</v>
      </c>
    </row>
    <row r="22" spans="1:14" s="11" customFormat="1" ht="15.75">
      <c r="A22" s="93" t="s">
        <v>124</v>
      </c>
      <c r="B22" s="94">
        <f aca="true" t="shared" si="7" ref="B22:G22">B21-I21</f>
        <v>-5148</v>
      </c>
      <c r="C22" s="94">
        <f t="shared" si="7"/>
        <v>3828</v>
      </c>
      <c r="D22" s="94">
        <f t="shared" si="7"/>
        <v>-809</v>
      </c>
      <c r="E22" s="94">
        <f t="shared" si="7"/>
        <v>-809350</v>
      </c>
      <c r="F22" s="94">
        <f t="shared" si="7"/>
        <v>-948</v>
      </c>
      <c r="G22" s="94">
        <f t="shared" si="7"/>
        <v>2265</v>
      </c>
      <c r="H22" s="312" t="s">
        <v>117</v>
      </c>
      <c r="I22" s="309">
        <v>2000</v>
      </c>
      <c r="J22" s="309">
        <v>6500</v>
      </c>
      <c r="K22" s="309"/>
      <c r="L22" s="309">
        <f>Összesen!Y22</f>
        <v>0</v>
      </c>
      <c r="M22" s="342">
        <v>0</v>
      </c>
      <c r="N22" s="342"/>
    </row>
    <row r="23" spans="1:14" s="11" customFormat="1" ht="15.75">
      <c r="A23" s="93" t="s">
        <v>115</v>
      </c>
      <c r="B23" s="5">
        <v>1799</v>
      </c>
      <c r="C23" s="5"/>
      <c r="D23" s="5"/>
      <c r="E23" s="5">
        <f>Összesen!L23</f>
        <v>0</v>
      </c>
      <c r="F23" s="5"/>
      <c r="G23" s="5">
        <v>0</v>
      </c>
      <c r="H23" s="312"/>
      <c r="I23" s="309"/>
      <c r="J23" s="309"/>
      <c r="K23" s="309"/>
      <c r="L23" s="309"/>
      <c r="M23" s="343"/>
      <c r="N23" s="343"/>
    </row>
    <row r="24" spans="1:14" s="11" customFormat="1" ht="15.75">
      <c r="A24" s="93" t="s">
        <v>116</v>
      </c>
      <c r="B24" s="5">
        <v>12000</v>
      </c>
      <c r="C24" s="5"/>
      <c r="D24" s="5"/>
      <c r="E24" s="5">
        <f>Összesen!L24</f>
        <v>0</v>
      </c>
      <c r="F24" s="5"/>
      <c r="G24" s="5">
        <v>0</v>
      </c>
      <c r="H24" s="312"/>
      <c r="I24" s="309"/>
      <c r="J24" s="309"/>
      <c r="K24" s="309"/>
      <c r="L24" s="309"/>
      <c r="M24" s="344"/>
      <c r="N24" s="344"/>
    </row>
    <row r="25" spans="1:14" s="11" customFormat="1" ht="31.5">
      <c r="A25" s="91" t="s">
        <v>12</v>
      </c>
      <c r="B25" s="14">
        <f aca="true" t="shared" si="8" ref="B25:G25">B21+B23+B24</f>
        <v>17998</v>
      </c>
      <c r="C25" s="14">
        <f t="shared" si="8"/>
        <v>7238</v>
      </c>
      <c r="D25" s="14">
        <f t="shared" si="8"/>
        <v>2969</v>
      </c>
      <c r="E25" s="14">
        <f t="shared" si="8"/>
        <v>2968750</v>
      </c>
      <c r="F25" s="14">
        <f t="shared" si="8"/>
        <v>2969</v>
      </c>
      <c r="G25" s="14">
        <f t="shared" si="8"/>
        <v>2965</v>
      </c>
      <c r="H25" s="91" t="s">
        <v>13</v>
      </c>
      <c r="I25" s="14">
        <f aca="true" t="shared" si="9" ref="I25:N25">I21+I22</f>
        <v>11347</v>
      </c>
      <c r="J25" s="14">
        <f t="shared" si="9"/>
        <v>9910</v>
      </c>
      <c r="K25" s="14">
        <f t="shared" si="9"/>
        <v>3778</v>
      </c>
      <c r="L25" s="14">
        <f t="shared" si="9"/>
        <v>3778100</v>
      </c>
      <c r="M25" s="14">
        <f t="shared" si="9"/>
        <v>3917</v>
      </c>
      <c r="N25" s="14">
        <f t="shared" si="9"/>
        <v>700</v>
      </c>
    </row>
    <row r="26" spans="1:14" s="95" customFormat="1" ht="16.5">
      <c r="A26" s="337" t="s">
        <v>120</v>
      </c>
      <c r="B26" s="337"/>
      <c r="C26" s="337"/>
      <c r="D26" s="337"/>
      <c r="E26" s="337"/>
      <c r="F26" s="147"/>
      <c r="G26" s="147"/>
      <c r="H26" s="317" t="s">
        <v>121</v>
      </c>
      <c r="I26" s="318"/>
      <c r="J26" s="318"/>
      <c r="K26" s="319"/>
      <c r="L26" s="131"/>
      <c r="M26" s="131"/>
      <c r="N26" s="131"/>
    </row>
    <row r="27" spans="1:14" s="11" customFormat="1" ht="15.75">
      <c r="A27" s="90" t="s">
        <v>122</v>
      </c>
      <c r="B27" s="5">
        <f aca="true" t="shared" si="10" ref="B27:G27">B11+B21</f>
        <v>17142</v>
      </c>
      <c r="C27" s="5">
        <f t="shared" si="10"/>
        <v>21617</v>
      </c>
      <c r="D27" s="5">
        <f t="shared" si="10"/>
        <v>16941</v>
      </c>
      <c r="E27" s="5">
        <f t="shared" si="10"/>
        <v>16941434</v>
      </c>
      <c r="F27" s="5">
        <f t="shared" si="10"/>
        <v>18847</v>
      </c>
      <c r="G27" s="5">
        <f t="shared" si="10"/>
        <v>17520</v>
      </c>
      <c r="H27" s="90" t="s">
        <v>123</v>
      </c>
      <c r="I27" s="5">
        <f aca="true" t="shared" si="11" ref="I27:L28">I11+I21</f>
        <v>30462</v>
      </c>
      <c r="J27" s="5">
        <f t="shared" si="11"/>
        <v>15228</v>
      </c>
      <c r="K27" s="5">
        <f>K11+K21</f>
        <v>19577</v>
      </c>
      <c r="L27" s="5">
        <f t="shared" si="11"/>
        <v>19577497</v>
      </c>
      <c r="M27" s="5">
        <v>21662</v>
      </c>
      <c r="N27" s="5">
        <f>N11+N21</f>
        <v>14290</v>
      </c>
    </row>
    <row r="28" spans="1:14" s="11" customFormat="1" ht="15.75">
      <c r="A28" s="93" t="s">
        <v>124</v>
      </c>
      <c r="B28" s="94">
        <f aca="true" t="shared" si="12" ref="B28:G28">B27-I27</f>
        <v>-13320</v>
      </c>
      <c r="C28" s="94">
        <f t="shared" si="12"/>
        <v>6389</v>
      </c>
      <c r="D28" s="94">
        <f t="shared" si="12"/>
        <v>-2636</v>
      </c>
      <c r="E28" s="94">
        <f t="shared" si="12"/>
        <v>-2636063</v>
      </c>
      <c r="F28" s="94">
        <f t="shared" si="12"/>
        <v>-2815</v>
      </c>
      <c r="G28" s="94">
        <f t="shared" si="12"/>
        <v>3230</v>
      </c>
      <c r="H28" s="312" t="s">
        <v>117</v>
      </c>
      <c r="I28" s="309">
        <f t="shared" si="11"/>
        <v>2000</v>
      </c>
      <c r="J28" s="309">
        <f t="shared" si="11"/>
        <v>6745</v>
      </c>
      <c r="K28" s="309">
        <f>K12+K22</f>
        <v>291</v>
      </c>
      <c r="L28" s="309">
        <f t="shared" si="11"/>
        <v>290855</v>
      </c>
      <c r="M28" s="342">
        <v>570</v>
      </c>
      <c r="N28" s="309">
        <f>N12+N22</f>
        <v>291</v>
      </c>
    </row>
    <row r="29" spans="1:14" s="11" customFormat="1" ht="15.75">
      <c r="A29" s="93" t="s">
        <v>115</v>
      </c>
      <c r="B29" s="5">
        <f aca="true" t="shared" si="13" ref="B29:F30">B13+B23</f>
        <v>6311</v>
      </c>
      <c r="C29" s="5">
        <f t="shared" si="13"/>
        <v>2992</v>
      </c>
      <c r="D29" s="5">
        <f>D13+D23</f>
        <v>2927</v>
      </c>
      <c r="E29" s="5">
        <f t="shared" si="13"/>
        <v>2926918</v>
      </c>
      <c r="F29" s="5">
        <f t="shared" si="13"/>
        <v>3106</v>
      </c>
      <c r="G29" s="5">
        <f>G13+G23</f>
        <v>3107</v>
      </c>
      <c r="H29" s="312"/>
      <c r="I29" s="309"/>
      <c r="J29" s="309"/>
      <c r="K29" s="309"/>
      <c r="L29" s="309"/>
      <c r="M29" s="343"/>
      <c r="N29" s="309"/>
    </row>
    <row r="30" spans="1:14" s="11" customFormat="1" ht="15.75">
      <c r="A30" s="93" t="s">
        <v>116</v>
      </c>
      <c r="B30" s="5">
        <f t="shared" si="13"/>
        <v>12000</v>
      </c>
      <c r="C30" s="5">
        <f t="shared" si="13"/>
        <v>291</v>
      </c>
      <c r="D30" s="5">
        <f>D14+D24</f>
        <v>0</v>
      </c>
      <c r="E30" s="5">
        <f t="shared" si="13"/>
        <v>0</v>
      </c>
      <c r="F30" s="5">
        <f t="shared" si="13"/>
        <v>279</v>
      </c>
      <c r="G30" s="5">
        <f>G14+G24</f>
        <v>279</v>
      </c>
      <c r="H30" s="312"/>
      <c r="I30" s="309"/>
      <c r="J30" s="309"/>
      <c r="K30" s="309"/>
      <c r="L30" s="309"/>
      <c r="M30" s="344"/>
      <c r="N30" s="309"/>
    </row>
    <row r="31" spans="1:14" s="11" customFormat="1" ht="15.75">
      <c r="A31" s="63" t="s">
        <v>149</v>
      </c>
      <c r="B31" s="5">
        <f aca="true" t="shared" si="14" ref="B31:G31">B15</f>
        <v>0</v>
      </c>
      <c r="C31" s="5">
        <f t="shared" si="14"/>
        <v>0</v>
      </c>
      <c r="D31" s="5">
        <f t="shared" si="14"/>
        <v>0</v>
      </c>
      <c r="E31" s="5">
        <f t="shared" si="14"/>
        <v>0</v>
      </c>
      <c r="F31" s="5">
        <f t="shared" si="14"/>
        <v>0</v>
      </c>
      <c r="G31" s="5">
        <f t="shared" si="14"/>
        <v>0</v>
      </c>
      <c r="H31" s="63" t="s">
        <v>150</v>
      </c>
      <c r="I31" s="81">
        <f>I15</f>
        <v>0</v>
      </c>
      <c r="J31" s="81">
        <f>J15</f>
        <v>0</v>
      </c>
      <c r="K31" s="81">
        <f>K15</f>
        <v>0</v>
      </c>
      <c r="L31" s="81">
        <f>L15</f>
        <v>0</v>
      </c>
      <c r="M31" s="81">
        <v>0</v>
      </c>
      <c r="N31" s="81">
        <f>N15</f>
        <v>0</v>
      </c>
    </row>
    <row r="32" spans="1:14" s="11" customFormat="1" ht="15.75">
      <c r="A32" s="89" t="s">
        <v>7</v>
      </c>
      <c r="B32" s="14">
        <f aca="true" t="shared" si="15" ref="B32:G32">B27+B29+B30+B31</f>
        <v>35453</v>
      </c>
      <c r="C32" s="14">
        <f t="shared" si="15"/>
        <v>24900</v>
      </c>
      <c r="D32" s="14">
        <f t="shared" si="15"/>
        <v>19868</v>
      </c>
      <c r="E32" s="14">
        <f t="shared" si="15"/>
        <v>19868352</v>
      </c>
      <c r="F32" s="14">
        <f t="shared" si="15"/>
        <v>22232</v>
      </c>
      <c r="G32" s="14">
        <f t="shared" si="15"/>
        <v>20906</v>
      </c>
      <c r="H32" s="89" t="s">
        <v>8</v>
      </c>
      <c r="I32" s="14">
        <f aca="true" t="shared" si="16" ref="I32:N32">SUM(I27:I31)</f>
        <v>32462</v>
      </c>
      <c r="J32" s="14">
        <f t="shared" si="16"/>
        <v>21973</v>
      </c>
      <c r="K32" s="14">
        <f t="shared" si="16"/>
        <v>19868</v>
      </c>
      <c r="L32" s="14">
        <f t="shared" si="16"/>
        <v>19868352</v>
      </c>
      <c r="M32" s="14">
        <f t="shared" si="16"/>
        <v>22232</v>
      </c>
      <c r="N32" s="14">
        <f t="shared" si="16"/>
        <v>14581</v>
      </c>
    </row>
  </sheetData>
  <sheetProtection/>
  <mergeCells count="36">
    <mergeCell ref="M12:M14"/>
    <mergeCell ref="N12:N14"/>
    <mergeCell ref="M22:M24"/>
    <mergeCell ref="N22:N24"/>
    <mergeCell ref="M28:M30"/>
    <mergeCell ref="N28:N30"/>
    <mergeCell ref="H5:K5"/>
    <mergeCell ref="H17:K17"/>
    <mergeCell ref="H26:K26"/>
    <mergeCell ref="A5:E5"/>
    <mergeCell ref="A1:L1"/>
    <mergeCell ref="A2:L2"/>
    <mergeCell ref="H12:H14"/>
    <mergeCell ref="I12:I14"/>
    <mergeCell ref="J12:J14"/>
    <mergeCell ref="L12:L14"/>
    <mergeCell ref="A9:A10"/>
    <mergeCell ref="B9:B10"/>
    <mergeCell ref="C9:C10"/>
    <mergeCell ref="E9:E10"/>
    <mergeCell ref="A17:E17"/>
    <mergeCell ref="H22:H24"/>
    <mergeCell ref="I22:I24"/>
    <mergeCell ref="J22:J24"/>
    <mergeCell ref="L22:L24"/>
    <mergeCell ref="D9:D10"/>
    <mergeCell ref="K12:K14"/>
    <mergeCell ref="K22:K24"/>
    <mergeCell ref="F9:F10"/>
    <mergeCell ref="G9:G10"/>
    <mergeCell ref="K28:K30"/>
    <mergeCell ref="A26:E26"/>
    <mergeCell ref="H28:H30"/>
    <mergeCell ref="I28:I30"/>
    <mergeCell ref="J28:J30"/>
    <mergeCell ref="L28:L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31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6.57421875" style="73" customWidth="1"/>
    <col min="4" max="16384" width="9.140625" style="73" customWidth="1"/>
  </cols>
  <sheetData>
    <row r="1" spans="1:3" s="16" customFormat="1" ht="48" customHeight="1">
      <c r="A1" s="345" t="s">
        <v>554</v>
      </c>
      <c r="B1" s="345"/>
      <c r="C1" s="345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70"/>
    </row>
    <row r="5" spans="1:3" s="10" customFormat="1" ht="15.75">
      <c r="A5" s="1"/>
      <c r="B5" s="6" t="s">
        <v>552</v>
      </c>
      <c r="C5" s="5">
        <v>3070814</v>
      </c>
    </row>
    <row r="6" spans="1:4" s="10" customFormat="1" ht="25.5">
      <c r="A6" s="1">
        <v>2</v>
      </c>
      <c r="B6" s="118" t="s">
        <v>275</v>
      </c>
      <c r="C6" s="5">
        <v>9004529</v>
      </c>
      <c r="D6" s="133"/>
    </row>
    <row r="7" spans="1:4" s="10" customFormat="1" ht="25.5">
      <c r="A7" s="1">
        <v>3</v>
      </c>
      <c r="B7" s="118" t="s">
        <v>284</v>
      </c>
      <c r="C7" s="5">
        <v>2950000</v>
      </c>
      <c r="D7" s="133"/>
    </row>
    <row r="8" spans="1:4" s="10" customFormat="1" ht="15.75">
      <c r="A8" s="1">
        <v>4</v>
      </c>
      <c r="B8" s="118" t="s">
        <v>296</v>
      </c>
      <c r="C8" s="5">
        <v>4627288</v>
      </c>
      <c r="D8" s="133"/>
    </row>
    <row r="9" spans="1:4" s="10" customFormat="1" ht="15.75">
      <c r="A9" s="1">
        <v>5</v>
      </c>
      <c r="B9" s="118" t="s">
        <v>42</v>
      </c>
      <c r="C9" s="5">
        <v>881863</v>
      </c>
      <c r="D9" s="133"/>
    </row>
    <row r="10" spans="1:4" s="10" customFormat="1" ht="15.75">
      <c r="A10" s="1">
        <v>6</v>
      </c>
      <c r="B10" s="118" t="s">
        <v>118</v>
      </c>
      <c r="C10" s="5">
        <v>0</v>
      </c>
      <c r="D10" s="133"/>
    </row>
    <row r="11" spans="1:4" s="10" customFormat="1" ht="15.75">
      <c r="A11" s="1">
        <v>7</v>
      </c>
      <c r="B11" s="118" t="s">
        <v>354</v>
      </c>
      <c r="C11" s="5">
        <v>41700</v>
      </c>
      <c r="D11" s="133"/>
    </row>
    <row r="12" spans="1:4" s="10" customFormat="1" ht="15.75">
      <c r="A12" s="1">
        <v>8</v>
      </c>
      <c r="B12" s="118" t="s">
        <v>355</v>
      </c>
      <c r="C12" s="5">
        <v>15000</v>
      </c>
      <c r="D12" s="133"/>
    </row>
    <row r="13" spans="1:4" s="10" customFormat="1" ht="15.75">
      <c r="A13" s="1">
        <v>9</v>
      </c>
      <c r="B13" s="118" t="s">
        <v>365</v>
      </c>
      <c r="C13" s="5">
        <v>0</v>
      </c>
      <c r="D13" s="133"/>
    </row>
    <row r="14" spans="1:4" s="10" customFormat="1" ht="15.75">
      <c r="A14" s="1">
        <v>10</v>
      </c>
      <c r="B14" s="118" t="s">
        <v>366</v>
      </c>
      <c r="C14" s="5">
        <v>0</v>
      </c>
      <c r="D14" s="133"/>
    </row>
    <row r="15" spans="1:4" s="10" customFormat="1" ht="15.75">
      <c r="A15" s="1">
        <v>11</v>
      </c>
      <c r="B15" s="118" t="s">
        <v>363</v>
      </c>
      <c r="C15" s="5">
        <v>278749</v>
      </c>
      <c r="D15" s="133"/>
    </row>
    <row r="16" spans="1:4" s="10" customFormat="1" ht="15.75">
      <c r="A16" s="1">
        <v>12</v>
      </c>
      <c r="B16" s="118" t="s">
        <v>364</v>
      </c>
      <c r="C16" s="5">
        <v>0</v>
      </c>
      <c r="D16" s="133"/>
    </row>
    <row r="17" spans="1:4" s="10" customFormat="1" ht="15.75">
      <c r="A17" s="1"/>
      <c r="B17" s="118" t="s">
        <v>553</v>
      </c>
      <c r="C17" s="5">
        <v>127576</v>
      </c>
      <c r="D17" s="133"/>
    </row>
    <row r="18" spans="1:4" s="10" customFormat="1" ht="15.75">
      <c r="A18" s="1">
        <v>13</v>
      </c>
      <c r="B18" s="72" t="s">
        <v>7</v>
      </c>
      <c r="C18" s="14">
        <f>SUM(C6:C17)</f>
        <v>17926705</v>
      </c>
      <c r="D18" s="133"/>
    </row>
    <row r="19" spans="1:4" s="10" customFormat="1" ht="15.75">
      <c r="A19" s="1">
        <v>14</v>
      </c>
      <c r="B19" s="71" t="s">
        <v>34</v>
      </c>
      <c r="C19" s="5">
        <v>4895452</v>
      </c>
      <c r="D19" s="133"/>
    </row>
    <row r="20" spans="1:4" s="10" customFormat="1" ht="25.5">
      <c r="A20" s="1">
        <v>15</v>
      </c>
      <c r="B20" s="71" t="s">
        <v>74</v>
      </c>
      <c r="C20" s="5">
        <v>1123400</v>
      </c>
      <c r="D20" s="133"/>
    </row>
    <row r="21" spans="1:4" s="10" customFormat="1" ht="15.75">
      <c r="A21" s="1">
        <v>16</v>
      </c>
      <c r="B21" s="71" t="s">
        <v>75</v>
      </c>
      <c r="C21" s="5">
        <v>5583566</v>
      </c>
      <c r="D21" s="133"/>
    </row>
    <row r="22" spans="1:4" s="10" customFormat="1" ht="15.75">
      <c r="A22" s="1">
        <v>17</v>
      </c>
      <c r="B22" s="71" t="s">
        <v>76</v>
      </c>
      <c r="C22" s="5">
        <v>510800</v>
      </c>
      <c r="D22" s="133"/>
    </row>
    <row r="23" spans="1:4" s="10" customFormat="1" ht="15.75">
      <c r="A23" s="1">
        <v>18</v>
      </c>
      <c r="B23" s="71" t="s">
        <v>77</v>
      </c>
      <c r="C23" s="5">
        <v>1477002</v>
      </c>
      <c r="D23" s="133"/>
    </row>
    <row r="24" spans="1:4" s="10" customFormat="1" ht="15.75">
      <c r="A24" s="1">
        <v>19</v>
      </c>
      <c r="B24" s="71" t="s">
        <v>92</v>
      </c>
      <c r="C24" s="5">
        <v>672447</v>
      </c>
      <c r="D24" s="133"/>
    </row>
    <row r="25" spans="1:4" s="10" customFormat="1" ht="15.75">
      <c r="A25" s="1">
        <v>20</v>
      </c>
      <c r="B25" s="71" t="s">
        <v>43</v>
      </c>
      <c r="C25" s="5">
        <v>7305</v>
      </c>
      <c r="D25" s="133"/>
    </row>
    <row r="26" spans="1:4" s="10" customFormat="1" ht="15.75">
      <c r="A26" s="1">
        <v>21</v>
      </c>
      <c r="B26" s="71" t="s">
        <v>192</v>
      </c>
      <c r="C26" s="5">
        <v>20000</v>
      </c>
      <c r="D26" s="133"/>
    </row>
    <row r="27" spans="1:4" s="10" customFormat="1" ht="15.75">
      <c r="A27" s="1">
        <v>22</v>
      </c>
      <c r="B27" s="71" t="s">
        <v>87</v>
      </c>
      <c r="C27" s="5">
        <v>290855</v>
      </c>
      <c r="D27" s="133"/>
    </row>
    <row r="28" spans="1:4" s="10" customFormat="1" ht="15.75">
      <c r="A28" s="1">
        <v>23</v>
      </c>
      <c r="B28" s="71" t="s">
        <v>93</v>
      </c>
      <c r="C28" s="5">
        <v>0</v>
      </c>
      <c r="D28" s="133"/>
    </row>
    <row r="29" spans="1:4" s="10" customFormat="1" ht="15.75">
      <c r="A29" s="1"/>
      <c r="B29" s="71" t="s">
        <v>553</v>
      </c>
      <c r="C29" s="5"/>
      <c r="D29" s="133"/>
    </row>
    <row r="30" spans="1:4" s="10" customFormat="1" ht="15.75">
      <c r="A30" s="1">
        <v>24</v>
      </c>
      <c r="B30" s="72" t="s">
        <v>8</v>
      </c>
      <c r="C30" s="14">
        <f>SUM(C19:C29)</f>
        <v>14580827</v>
      </c>
      <c r="D30" s="133"/>
    </row>
    <row r="31" spans="1:7" ht="15.75">
      <c r="A31" s="1">
        <v>25</v>
      </c>
      <c r="B31" s="72" t="s">
        <v>99</v>
      </c>
      <c r="C31" s="14">
        <f>C5+C18-C30</f>
        <v>6416692</v>
      </c>
      <c r="G31" s="155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52">
      <selection activeCell="C87" sqref="C87"/>
    </sheetView>
  </sheetViews>
  <sheetFormatPr defaultColWidth="12.00390625" defaultRowHeight="15"/>
  <cols>
    <col min="1" max="1" width="5.7109375" style="158" customWidth="1"/>
    <col min="2" max="2" width="41.421875" style="157" customWidth="1"/>
    <col min="3" max="4" width="21.140625" style="157" customWidth="1"/>
    <col min="5" max="16384" width="12.00390625" style="157" customWidth="1"/>
  </cols>
  <sheetData>
    <row r="1" spans="1:7" s="182" customFormat="1" ht="17.25" customHeight="1">
      <c r="A1" s="346" t="s">
        <v>637</v>
      </c>
      <c r="B1" s="346"/>
      <c r="C1" s="346"/>
      <c r="D1" s="346"/>
      <c r="E1" s="183"/>
      <c r="F1" s="183"/>
      <c r="G1" s="183"/>
    </row>
    <row r="2" ht="11.25" customHeight="1"/>
    <row r="3" spans="1:4" s="158" customFormat="1" ht="13.5" customHeight="1">
      <c r="A3" s="181"/>
      <c r="B3" s="180" t="s">
        <v>0</v>
      </c>
      <c r="C3" s="180" t="s">
        <v>1</v>
      </c>
      <c r="D3" s="180" t="s">
        <v>2</v>
      </c>
    </row>
    <row r="4" spans="1:4" ht="15.75">
      <c r="A4" s="160">
        <v>1</v>
      </c>
      <c r="B4" s="174" t="s">
        <v>9</v>
      </c>
      <c r="C4" s="179">
        <v>42369</v>
      </c>
      <c r="D4" s="179">
        <v>42735</v>
      </c>
    </row>
    <row r="5" spans="1:4" ht="15.75">
      <c r="A5" s="160">
        <v>2</v>
      </c>
      <c r="B5" s="174" t="s">
        <v>636</v>
      </c>
      <c r="C5" s="179"/>
      <c r="D5" s="179"/>
    </row>
    <row r="6" spans="1:4" ht="12.75">
      <c r="A6" s="160">
        <v>3</v>
      </c>
      <c r="B6" s="170" t="s">
        <v>635</v>
      </c>
      <c r="C6" s="170">
        <f>SUM(C7:C8)</f>
        <v>0</v>
      </c>
      <c r="D6" s="170">
        <f>SUM(D7:D8)</f>
        <v>0</v>
      </c>
    </row>
    <row r="7" spans="1:4" ht="12.75">
      <c r="A7" s="160">
        <v>4</v>
      </c>
      <c r="B7" s="171" t="s">
        <v>634</v>
      </c>
      <c r="C7" s="170">
        <v>0</v>
      </c>
      <c r="D7" s="170">
        <v>0</v>
      </c>
    </row>
    <row r="8" spans="1:4" ht="12.75">
      <c r="A8" s="160">
        <v>5</v>
      </c>
      <c r="B8" s="171" t="s">
        <v>633</v>
      </c>
      <c r="C8" s="171">
        <v>0</v>
      </c>
      <c r="D8" s="171">
        <v>0</v>
      </c>
    </row>
    <row r="9" spans="1:4" ht="12.75">
      <c r="A9" s="160">
        <v>6</v>
      </c>
      <c r="B9" s="170" t="s">
        <v>632</v>
      </c>
      <c r="C9" s="170">
        <f>SUM(C10:C12)</f>
        <v>104498783</v>
      </c>
      <c r="D9" s="170">
        <f>SUM(D10:D12)</f>
        <v>101962542</v>
      </c>
    </row>
    <row r="10" spans="1:4" ht="12.75">
      <c r="A10" s="160">
        <v>7</v>
      </c>
      <c r="B10" s="172" t="s">
        <v>631</v>
      </c>
      <c r="C10" s="171">
        <v>104014737</v>
      </c>
      <c r="D10" s="171">
        <v>101410442</v>
      </c>
    </row>
    <row r="11" spans="1:4" ht="12.75">
      <c r="A11" s="160">
        <v>8</v>
      </c>
      <c r="B11" s="172" t="s">
        <v>630</v>
      </c>
      <c r="C11" s="171">
        <v>104046</v>
      </c>
      <c r="D11" s="171">
        <v>0</v>
      </c>
    </row>
    <row r="12" spans="1:4" ht="12.75">
      <c r="A12" s="160">
        <v>9</v>
      </c>
      <c r="B12" s="171" t="s">
        <v>629</v>
      </c>
      <c r="C12" s="171">
        <v>380000</v>
      </c>
      <c r="D12" s="171">
        <v>552100</v>
      </c>
    </row>
    <row r="13" spans="1:4" ht="12.75">
      <c r="A13" s="160">
        <v>10</v>
      </c>
      <c r="B13" s="170" t="s">
        <v>628</v>
      </c>
      <c r="C13" s="170">
        <f>SUM(C14:C14)</f>
        <v>100000</v>
      </c>
      <c r="D13" s="170">
        <f>SUM(D14:D14)</f>
        <v>100000</v>
      </c>
    </row>
    <row r="14" spans="1:4" ht="12.75">
      <c r="A14" s="160">
        <v>11</v>
      </c>
      <c r="B14" s="172" t="s">
        <v>627</v>
      </c>
      <c r="C14" s="171">
        <v>100000</v>
      </c>
      <c r="D14" s="171">
        <v>100000</v>
      </c>
    </row>
    <row r="15" spans="1:4" ht="12.75">
      <c r="A15" s="160">
        <v>12</v>
      </c>
      <c r="B15" s="170" t="s">
        <v>626</v>
      </c>
      <c r="C15" s="170">
        <f>SUM(C16:C16)</f>
        <v>23032449</v>
      </c>
      <c r="D15" s="170">
        <f>SUM(D16:D16)</f>
        <v>22411935</v>
      </c>
    </row>
    <row r="16" spans="1:4" ht="12.75">
      <c r="A16" s="160">
        <v>13</v>
      </c>
      <c r="B16" s="172" t="s">
        <v>625</v>
      </c>
      <c r="C16" s="171">
        <v>23032449</v>
      </c>
      <c r="D16" s="171">
        <v>22411935</v>
      </c>
    </row>
    <row r="17" spans="1:4" ht="37.5" customHeight="1">
      <c r="A17" s="160">
        <v>14</v>
      </c>
      <c r="B17" s="168" t="s">
        <v>624</v>
      </c>
      <c r="C17" s="176">
        <f>C9+C13+C15+C6</f>
        <v>127631232</v>
      </c>
      <c r="D17" s="176">
        <f>D9+D13+D15+D6</f>
        <v>124474477</v>
      </c>
    </row>
    <row r="18" spans="1:4" ht="13.5">
      <c r="A18" s="160">
        <v>15</v>
      </c>
      <c r="B18" s="178" t="s">
        <v>623</v>
      </c>
      <c r="C18" s="177">
        <f>C19</f>
        <v>0</v>
      </c>
      <c r="D18" s="177">
        <f>D19</f>
        <v>0</v>
      </c>
    </row>
    <row r="19" spans="1:4" ht="12.75">
      <c r="A19" s="160">
        <v>16</v>
      </c>
      <c r="B19" s="163" t="s">
        <v>622</v>
      </c>
      <c r="C19" s="172">
        <v>0</v>
      </c>
      <c r="D19" s="172">
        <v>0</v>
      </c>
    </row>
    <row r="20" spans="1:4" ht="12.75">
      <c r="A20" s="160">
        <v>17</v>
      </c>
      <c r="B20" s="170" t="s">
        <v>621</v>
      </c>
      <c r="C20" s="170">
        <f>C21</f>
        <v>0</v>
      </c>
      <c r="D20" s="170">
        <f>D21</f>
        <v>0</v>
      </c>
    </row>
    <row r="21" spans="1:4" ht="12.75">
      <c r="A21" s="160">
        <v>18</v>
      </c>
      <c r="B21" s="172" t="s">
        <v>620</v>
      </c>
      <c r="C21" s="171">
        <v>0</v>
      </c>
      <c r="D21" s="171">
        <v>0</v>
      </c>
    </row>
    <row r="22" spans="1:4" ht="28.5">
      <c r="A22" s="160">
        <v>19</v>
      </c>
      <c r="B22" s="168" t="s">
        <v>619</v>
      </c>
      <c r="C22" s="167">
        <f>SUM(C18,C20)</f>
        <v>0</v>
      </c>
      <c r="D22" s="167">
        <f>SUM(D18,D20)</f>
        <v>0</v>
      </c>
    </row>
    <row r="23" spans="1:4" ht="12.75">
      <c r="A23" s="160">
        <v>20</v>
      </c>
      <c r="B23" s="170" t="s">
        <v>618</v>
      </c>
      <c r="C23" s="170">
        <f>SUM(C24:C25)</f>
        <v>3070814</v>
      </c>
      <c r="D23" s="170">
        <f>SUM(D24:D25)</f>
        <v>6416692</v>
      </c>
    </row>
    <row r="24" spans="1:4" ht="12.75">
      <c r="A24" s="160">
        <v>21</v>
      </c>
      <c r="B24" s="172" t="s">
        <v>617</v>
      </c>
      <c r="C24" s="171">
        <v>0</v>
      </c>
      <c r="D24" s="171">
        <v>0</v>
      </c>
    </row>
    <row r="25" spans="1:4" ht="12.75">
      <c r="A25" s="160">
        <v>22</v>
      </c>
      <c r="B25" s="172" t="s">
        <v>616</v>
      </c>
      <c r="C25" s="171">
        <v>3070814</v>
      </c>
      <c r="D25" s="171">
        <v>6416692</v>
      </c>
    </row>
    <row r="26" spans="1:4" ht="12.75">
      <c r="A26" s="160">
        <v>23</v>
      </c>
      <c r="B26" s="170" t="s">
        <v>615</v>
      </c>
      <c r="C26" s="170">
        <f>SUM(C27,C28,C29,C30,C32,C34)</f>
        <v>404425</v>
      </c>
      <c r="D26" s="170">
        <f>SUM(D27,D28,D29,D30,D32,D34)</f>
        <v>19540</v>
      </c>
    </row>
    <row r="27" spans="1:4" ht="12.75">
      <c r="A27" s="160">
        <v>24</v>
      </c>
      <c r="B27" s="172" t="s">
        <v>614</v>
      </c>
      <c r="C27" s="171">
        <v>385675</v>
      </c>
      <c r="D27" s="171">
        <v>790</v>
      </c>
    </row>
    <row r="28" spans="1:4" ht="12.75">
      <c r="A28" s="160">
        <v>25</v>
      </c>
      <c r="B28" s="172" t="s">
        <v>613</v>
      </c>
      <c r="C28" s="171">
        <v>0</v>
      </c>
      <c r="D28" s="171">
        <v>0</v>
      </c>
    </row>
    <row r="29" spans="1:4" ht="12.75">
      <c r="A29" s="160">
        <v>26</v>
      </c>
      <c r="B29" s="172" t="s">
        <v>612</v>
      </c>
      <c r="C29" s="171">
        <v>0</v>
      </c>
      <c r="D29" s="171">
        <v>0</v>
      </c>
    </row>
    <row r="30" spans="1:4" ht="12.75">
      <c r="A30" s="160">
        <v>27</v>
      </c>
      <c r="B30" s="172" t="s">
        <v>611</v>
      </c>
      <c r="C30" s="171">
        <v>0</v>
      </c>
      <c r="D30" s="171">
        <v>0</v>
      </c>
    </row>
    <row r="31" spans="1:4" ht="12.75">
      <c r="A31" s="160">
        <v>28</v>
      </c>
      <c r="B31" s="172" t="s">
        <v>605</v>
      </c>
      <c r="C31" s="171">
        <v>0</v>
      </c>
      <c r="D31" s="171">
        <v>0</v>
      </c>
    </row>
    <row r="32" spans="1:4" ht="12.75">
      <c r="A32" s="160">
        <v>29</v>
      </c>
      <c r="B32" s="172" t="s">
        <v>610</v>
      </c>
      <c r="C32" s="171">
        <v>18750</v>
      </c>
      <c r="D32" s="171">
        <v>18750</v>
      </c>
    </row>
    <row r="33" spans="1:4" ht="12.75">
      <c r="A33" s="160">
        <v>30</v>
      </c>
      <c r="B33" s="172" t="s">
        <v>603</v>
      </c>
      <c r="C33" s="171">
        <v>18750</v>
      </c>
      <c r="D33" s="171">
        <v>18750</v>
      </c>
    </row>
    <row r="34" spans="1:4" ht="12.75">
      <c r="A34" s="160">
        <v>31</v>
      </c>
      <c r="B34" s="172" t="s">
        <v>609</v>
      </c>
      <c r="C34" s="171">
        <v>0</v>
      </c>
      <c r="D34" s="171">
        <v>0</v>
      </c>
    </row>
    <row r="35" spans="1:4" ht="12.75">
      <c r="A35" s="160">
        <v>32</v>
      </c>
      <c r="B35" s="170" t="s">
        <v>608</v>
      </c>
      <c r="C35" s="170">
        <f>SUM(C36,C37,C39,C41)</f>
        <v>84120</v>
      </c>
      <c r="D35" s="170">
        <f>SUM(D36,D37,D39,D41)</f>
        <v>15000</v>
      </c>
    </row>
    <row r="36" spans="1:4" ht="12.75">
      <c r="A36" s="160">
        <v>33</v>
      </c>
      <c r="B36" s="172" t="s">
        <v>607</v>
      </c>
      <c r="C36" s="171">
        <v>54120</v>
      </c>
      <c r="D36" s="171">
        <v>0</v>
      </c>
    </row>
    <row r="37" spans="1:4" ht="12.75">
      <c r="A37" s="160">
        <v>34</v>
      </c>
      <c r="B37" s="172" t="s">
        <v>606</v>
      </c>
      <c r="C37" s="171">
        <v>0</v>
      </c>
      <c r="D37" s="171">
        <v>0</v>
      </c>
    </row>
    <row r="38" spans="1:4" ht="12.75">
      <c r="A38" s="160">
        <v>35</v>
      </c>
      <c r="B38" s="172" t="s">
        <v>605</v>
      </c>
      <c r="C38" s="171">
        <v>0</v>
      </c>
      <c r="D38" s="171">
        <v>0</v>
      </c>
    </row>
    <row r="39" spans="1:4" ht="12.75">
      <c r="A39" s="160">
        <v>36</v>
      </c>
      <c r="B39" s="172" t="s">
        <v>604</v>
      </c>
      <c r="C39" s="171">
        <v>30000</v>
      </c>
      <c r="D39" s="171">
        <v>15000</v>
      </c>
    </row>
    <row r="40" spans="1:4" ht="12.75">
      <c r="A40" s="160">
        <v>37</v>
      </c>
      <c r="B40" s="172" t="s">
        <v>603</v>
      </c>
      <c r="C40" s="171">
        <v>30000</v>
      </c>
      <c r="D40" s="171">
        <v>15000</v>
      </c>
    </row>
    <row r="41" spans="1:4" ht="12.75">
      <c r="A41" s="160">
        <v>38</v>
      </c>
      <c r="B41" s="172" t="s">
        <v>602</v>
      </c>
      <c r="C41" s="171">
        <v>0</v>
      </c>
      <c r="D41" s="171">
        <v>0</v>
      </c>
    </row>
    <row r="42" spans="1:4" s="169" customFormat="1" ht="12.75">
      <c r="A42" s="160">
        <v>39</v>
      </c>
      <c r="B42" s="170" t="s">
        <v>601</v>
      </c>
      <c r="C42" s="170">
        <f>SUM(C43:C46)</f>
        <v>0</v>
      </c>
      <c r="D42" s="170">
        <f>SUM(D43:D46)</f>
        <v>0</v>
      </c>
    </row>
    <row r="43" spans="1:4" ht="12.75">
      <c r="A43" s="160">
        <v>40</v>
      </c>
      <c r="B43" s="172" t="s">
        <v>600</v>
      </c>
      <c r="C43" s="171">
        <v>0</v>
      </c>
      <c r="D43" s="171">
        <v>0</v>
      </c>
    </row>
    <row r="44" spans="1:4" ht="12.75">
      <c r="A44" s="160">
        <v>41</v>
      </c>
      <c r="B44" s="172" t="s">
        <v>599</v>
      </c>
      <c r="C44" s="171">
        <v>0</v>
      </c>
      <c r="D44" s="171">
        <v>0</v>
      </c>
    </row>
    <row r="45" spans="1:4" ht="12.75">
      <c r="A45" s="160">
        <v>42</v>
      </c>
      <c r="B45" s="172" t="s">
        <v>598</v>
      </c>
      <c r="C45" s="171">
        <v>0</v>
      </c>
      <c r="D45" s="171">
        <v>0</v>
      </c>
    </row>
    <row r="46" spans="1:4" ht="12.75">
      <c r="A46" s="160">
        <v>43</v>
      </c>
      <c r="B46" s="172" t="s">
        <v>597</v>
      </c>
      <c r="C46" s="171">
        <v>0</v>
      </c>
      <c r="D46" s="171">
        <v>0</v>
      </c>
    </row>
    <row r="47" spans="1:4" ht="15">
      <c r="A47" s="160">
        <v>44</v>
      </c>
      <c r="B47" s="167" t="s">
        <v>596</v>
      </c>
      <c r="C47" s="176">
        <f>SUM(C26,C35,C42)</f>
        <v>488545</v>
      </c>
      <c r="D47" s="176">
        <f>SUM(D26,D35,D42)</f>
        <v>34540</v>
      </c>
    </row>
    <row r="48" spans="1:4" ht="29.25">
      <c r="A48" s="160">
        <v>45</v>
      </c>
      <c r="B48" s="168" t="s">
        <v>595</v>
      </c>
      <c r="C48" s="176">
        <v>0</v>
      </c>
      <c r="D48" s="176">
        <v>0</v>
      </c>
    </row>
    <row r="49" spans="1:4" ht="28.5">
      <c r="A49" s="160">
        <v>46</v>
      </c>
      <c r="B49" s="168" t="s">
        <v>594</v>
      </c>
      <c r="C49" s="167">
        <f>SUM(C50:C52)</f>
        <v>0</v>
      </c>
      <c r="D49" s="167">
        <f>SUM(D50:D52)</f>
        <v>0</v>
      </c>
    </row>
    <row r="50" spans="1:4" ht="18" customHeight="1">
      <c r="A50" s="160">
        <v>47</v>
      </c>
      <c r="B50" s="163" t="s">
        <v>593</v>
      </c>
      <c r="C50" s="175">
        <v>0</v>
      </c>
      <c r="D50" s="175">
        <v>0</v>
      </c>
    </row>
    <row r="51" spans="1:4" ht="15">
      <c r="A51" s="160">
        <v>48</v>
      </c>
      <c r="B51" s="163" t="s">
        <v>592</v>
      </c>
      <c r="C51" s="175">
        <v>0</v>
      </c>
      <c r="D51" s="175">
        <v>0</v>
      </c>
    </row>
    <row r="52" spans="1:4" ht="15">
      <c r="A52" s="160">
        <v>49</v>
      </c>
      <c r="B52" s="172" t="s">
        <v>591</v>
      </c>
      <c r="C52" s="162">
        <v>0</v>
      </c>
      <c r="D52" s="162">
        <v>0</v>
      </c>
    </row>
    <row r="53" spans="1:4" ht="14.25">
      <c r="A53" s="160">
        <v>50</v>
      </c>
      <c r="B53" s="167" t="s">
        <v>590</v>
      </c>
      <c r="C53" s="167">
        <f>SUM(C17,C22,C23,C47,C48,C49,)</f>
        <v>131190591</v>
      </c>
      <c r="D53" s="167">
        <f>SUM(D17,D22,D23,D47,D48,D49,)</f>
        <v>130925709</v>
      </c>
    </row>
    <row r="54" spans="1:4" ht="15.75">
      <c r="A54" s="160">
        <v>51</v>
      </c>
      <c r="B54" s="174" t="s">
        <v>589</v>
      </c>
      <c r="C54" s="171"/>
      <c r="D54" s="171"/>
    </row>
    <row r="55" spans="1:4" ht="14.25">
      <c r="A55" s="160">
        <v>52</v>
      </c>
      <c r="B55" s="167" t="s">
        <v>588</v>
      </c>
      <c r="C55" s="170">
        <f>SUM(C56:C60)</f>
        <v>121950154</v>
      </c>
      <c r="D55" s="170">
        <f>SUM(D56:D60)</f>
        <v>121998281</v>
      </c>
    </row>
    <row r="56" spans="1:4" ht="12.75">
      <c r="A56" s="160">
        <v>53</v>
      </c>
      <c r="B56" s="172" t="s">
        <v>587</v>
      </c>
      <c r="C56" s="171">
        <v>158814717</v>
      </c>
      <c r="D56" s="171">
        <v>158814717</v>
      </c>
    </row>
    <row r="57" spans="1:4" ht="12.75">
      <c r="A57" s="160">
        <v>54</v>
      </c>
      <c r="B57" s="172" t="s">
        <v>586</v>
      </c>
      <c r="C57" s="171">
        <v>0</v>
      </c>
      <c r="D57" s="171">
        <v>0</v>
      </c>
    </row>
    <row r="58" spans="1:4" ht="12.75">
      <c r="A58" s="160">
        <v>55</v>
      </c>
      <c r="B58" s="172" t="s">
        <v>585</v>
      </c>
      <c r="C58" s="171">
        <v>6066473</v>
      </c>
      <c r="D58" s="171">
        <v>6066473</v>
      </c>
    </row>
    <row r="59" spans="1:4" ht="12.75">
      <c r="A59" s="160">
        <v>56</v>
      </c>
      <c r="B59" s="172" t="s">
        <v>584</v>
      </c>
      <c r="C59" s="171">
        <v>-41634728</v>
      </c>
      <c r="D59" s="171">
        <v>-42931036</v>
      </c>
    </row>
    <row r="60" spans="1:4" ht="12.75">
      <c r="A60" s="160">
        <v>57</v>
      </c>
      <c r="B60" s="172" t="s">
        <v>583</v>
      </c>
      <c r="C60" s="171">
        <v>-1296308</v>
      </c>
      <c r="D60" s="171">
        <v>48127</v>
      </c>
    </row>
    <row r="61" spans="1:4" ht="12.75">
      <c r="A61" s="160">
        <v>58</v>
      </c>
      <c r="B61" s="170" t="s">
        <v>582</v>
      </c>
      <c r="C61" s="170">
        <f>SUM(C62:C69)</f>
        <v>83166</v>
      </c>
      <c r="D61" s="170">
        <f>SUM(D62:D69)</f>
        <v>0</v>
      </c>
    </row>
    <row r="62" spans="1:4" ht="12.75">
      <c r="A62" s="160">
        <v>59</v>
      </c>
      <c r="B62" s="172" t="s">
        <v>581</v>
      </c>
      <c r="C62" s="171">
        <v>0</v>
      </c>
      <c r="D62" s="171">
        <v>0</v>
      </c>
    </row>
    <row r="63" spans="1:4" ht="12.75">
      <c r="A63" s="160">
        <v>60</v>
      </c>
      <c r="B63" s="172" t="s">
        <v>580</v>
      </c>
      <c r="C63" s="171">
        <v>0</v>
      </c>
      <c r="D63" s="171">
        <v>0</v>
      </c>
    </row>
    <row r="64" spans="1:4" ht="12.75">
      <c r="A64" s="160">
        <v>61</v>
      </c>
      <c r="B64" s="172" t="s">
        <v>579</v>
      </c>
      <c r="C64" s="171">
        <v>83166</v>
      </c>
      <c r="D64" s="171">
        <v>0</v>
      </c>
    </row>
    <row r="65" spans="1:4" ht="12.75">
      <c r="A65" s="160">
        <v>62</v>
      </c>
      <c r="B65" s="172" t="s">
        <v>578</v>
      </c>
      <c r="C65" s="171">
        <v>0</v>
      </c>
      <c r="D65" s="171">
        <v>0</v>
      </c>
    </row>
    <row r="66" spans="1:4" ht="12.75">
      <c r="A66" s="160">
        <v>63</v>
      </c>
      <c r="B66" s="172" t="s">
        <v>577</v>
      </c>
      <c r="C66" s="171">
        <v>0</v>
      </c>
      <c r="D66" s="171">
        <v>0</v>
      </c>
    </row>
    <row r="67" spans="1:4" ht="12.75">
      <c r="A67" s="160">
        <v>64</v>
      </c>
      <c r="B67" s="172" t="s">
        <v>576</v>
      </c>
      <c r="C67" s="171">
        <v>0</v>
      </c>
      <c r="D67" s="171">
        <v>0</v>
      </c>
    </row>
    <row r="68" spans="1:4" ht="12.75">
      <c r="A68" s="160">
        <v>65</v>
      </c>
      <c r="B68" s="172" t="s">
        <v>575</v>
      </c>
      <c r="C68" s="171">
        <v>0</v>
      </c>
      <c r="D68" s="171">
        <v>0</v>
      </c>
    </row>
    <row r="69" spans="1:4" ht="12.75">
      <c r="A69" s="160">
        <v>66</v>
      </c>
      <c r="B69" s="172" t="s">
        <v>574</v>
      </c>
      <c r="C69" s="171">
        <v>0</v>
      </c>
      <c r="D69" s="171">
        <v>0</v>
      </c>
    </row>
    <row r="70" spans="1:4" ht="12.75">
      <c r="A70" s="160">
        <v>67</v>
      </c>
      <c r="B70" s="172" t="s">
        <v>573</v>
      </c>
      <c r="C70" s="171">
        <v>0</v>
      </c>
      <c r="D70" s="171">
        <v>0</v>
      </c>
    </row>
    <row r="71" spans="1:4" s="169" customFormat="1" ht="12.75">
      <c r="A71" s="160">
        <v>68</v>
      </c>
      <c r="B71" s="170" t="s">
        <v>572</v>
      </c>
      <c r="C71" s="170">
        <f>SUM(C72:C79)</f>
        <v>290855</v>
      </c>
      <c r="D71" s="170">
        <f>SUM(D72:D79)</f>
        <v>278749</v>
      </c>
    </row>
    <row r="72" spans="1:4" s="169" customFormat="1" ht="12.75">
      <c r="A72" s="160">
        <v>69</v>
      </c>
      <c r="B72" s="172" t="s">
        <v>571</v>
      </c>
      <c r="C72" s="171">
        <v>0</v>
      </c>
      <c r="D72" s="171">
        <v>0</v>
      </c>
    </row>
    <row r="73" spans="1:4" s="169" customFormat="1" ht="12.75">
      <c r="A73" s="160">
        <v>70</v>
      </c>
      <c r="B73" s="172" t="s">
        <v>570</v>
      </c>
      <c r="C73" s="171">
        <v>0</v>
      </c>
      <c r="D73" s="171">
        <v>0</v>
      </c>
    </row>
    <row r="74" spans="1:4" s="169" customFormat="1" ht="12.75">
      <c r="A74" s="160">
        <v>71</v>
      </c>
      <c r="B74" s="172" t="s">
        <v>569</v>
      </c>
      <c r="C74" s="171">
        <v>0</v>
      </c>
      <c r="D74" s="171">
        <v>0</v>
      </c>
    </row>
    <row r="75" spans="1:4" s="169" customFormat="1" ht="12.75">
      <c r="A75" s="160">
        <v>72</v>
      </c>
      <c r="B75" s="172" t="s">
        <v>568</v>
      </c>
      <c r="C75" s="171">
        <v>0</v>
      </c>
      <c r="D75" s="171">
        <v>0</v>
      </c>
    </row>
    <row r="76" spans="1:4" s="169" customFormat="1" ht="12.75">
      <c r="A76" s="160">
        <v>73</v>
      </c>
      <c r="B76" s="172" t="s">
        <v>567</v>
      </c>
      <c r="C76" s="171">
        <v>0</v>
      </c>
      <c r="D76" s="171">
        <v>0</v>
      </c>
    </row>
    <row r="77" spans="1:4" s="169" customFormat="1" ht="12.75">
      <c r="A77" s="160">
        <v>74</v>
      </c>
      <c r="B77" s="172" t="s">
        <v>566</v>
      </c>
      <c r="C77" s="171">
        <v>0</v>
      </c>
      <c r="D77" s="171">
        <v>0</v>
      </c>
    </row>
    <row r="78" spans="1:4" s="169" customFormat="1" ht="12.75">
      <c r="A78" s="160">
        <v>75</v>
      </c>
      <c r="B78" s="172" t="s">
        <v>565</v>
      </c>
      <c r="C78" s="171">
        <v>0</v>
      </c>
      <c r="D78" s="171">
        <v>0</v>
      </c>
    </row>
    <row r="79" spans="1:4" s="169" customFormat="1" ht="12.75">
      <c r="A79" s="160">
        <v>76</v>
      </c>
      <c r="B79" s="172" t="s">
        <v>564</v>
      </c>
      <c r="C79" s="171">
        <v>290855</v>
      </c>
      <c r="D79" s="171">
        <v>278749</v>
      </c>
    </row>
    <row r="80" spans="1:4" s="169" customFormat="1" ht="12.75">
      <c r="A80" s="160">
        <v>77</v>
      </c>
      <c r="B80" s="173" t="s">
        <v>563</v>
      </c>
      <c r="C80" s="170">
        <f>C81</f>
        <v>46627</v>
      </c>
      <c r="D80" s="170">
        <f>D81</f>
        <v>174203</v>
      </c>
    </row>
    <row r="81" spans="1:4" s="169" customFormat="1" ht="12.75">
      <c r="A81" s="160">
        <v>78</v>
      </c>
      <c r="B81" s="172" t="s">
        <v>562</v>
      </c>
      <c r="C81" s="171">
        <v>46627</v>
      </c>
      <c r="D81" s="171">
        <v>174203</v>
      </c>
    </row>
    <row r="82" spans="1:4" s="169" customFormat="1" ht="14.25">
      <c r="A82" s="160">
        <v>79</v>
      </c>
      <c r="B82" s="167" t="s">
        <v>561</v>
      </c>
      <c r="C82" s="170">
        <f>SUM(C61,C71,C80)</f>
        <v>420648</v>
      </c>
      <c r="D82" s="170">
        <f>SUM(D61,D71,D80)</f>
        <v>452952</v>
      </c>
    </row>
    <row r="83" spans="1:4" s="166" customFormat="1" ht="28.5">
      <c r="A83" s="160">
        <v>80</v>
      </c>
      <c r="B83" s="168" t="s">
        <v>560</v>
      </c>
      <c r="C83" s="167">
        <v>0</v>
      </c>
      <c r="D83" s="167">
        <v>0</v>
      </c>
    </row>
    <row r="84" spans="1:4" s="166" customFormat="1" ht="28.5">
      <c r="A84" s="160">
        <v>81</v>
      </c>
      <c r="B84" s="168" t="s">
        <v>559</v>
      </c>
      <c r="C84" s="167">
        <f>SUM(C85:C87)</f>
        <v>8819789</v>
      </c>
      <c r="D84" s="167">
        <f>SUM(D85:D87)</f>
        <v>8474476</v>
      </c>
    </row>
    <row r="85" spans="1:4" s="164" customFormat="1" ht="15">
      <c r="A85" s="160">
        <v>82</v>
      </c>
      <c r="B85" s="163" t="s">
        <v>558</v>
      </c>
      <c r="C85" s="165">
        <v>0</v>
      </c>
      <c r="D85" s="165">
        <v>0</v>
      </c>
    </row>
    <row r="86" spans="1:4" s="164" customFormat="1" ht="15">
      <c r="A86" s="160">
        <v>83</v>
      </c>
      <c r="B86" s="163" t="s">
        <v>557</v>
      </c>
      <c r="C86" s="162">
        <v>544232</v>
      </c>
      <c r="D86" s="162">
        <v>368079</v>
      </c>
    </row>
    <row r="87" spans="1:4" s="161" customFormat="1" ht="15">
      <c r="A87" s="160">
        <v>84</v>
      </c>
      <c r="B87" s="163" t="s">
        <v>556</v>
      </c>
      <c r="C87" s="162">
        <v>8275557</v>
      </c>
      <c r="D87" s="162">
        <v>8106397</v>
      </c>
    </row>
    <row r="88" spans="1:4" ht="15.75">
      <c r="A88" s="160">
        <v>85</v>
      </c>
      <c r="B88" s="159" t="s">
        <v>555</v>
      </c>
      <c r="C88" s="159">
        <f>SUM(C55,C82,C83,C84)</f>
        <v>131190591</v>
      </c>
      <c r="D88" s="159">
        <f>SUM(D55,D82,D83,D84)</f>
        <v>130925709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2017-05-29T12:09:47Z</cp:lastPrinted>
  <dcterms:created xsi:type="dcterms:W3CDTF">2011-02-02T09:24:37Z</dcterms:created>
  <dcterms:modified xsi:type="dcterms:W3CDTF">2017-05-29T12:10:09Z</dcterms:modified>
  <cp:category/>
  <cp:version/>
  <cp:contentType/>
  <cp:contentStatus/>
</cp:coreProperties>
</file>