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" activeTab="3"/>
  </bookViews>
  <sheets>
    <sheet name="Mód. 07" sheetId="1" r:id="rId1"/>
    <sheet name="Mód. 05. 24." sheetId="2" r:id="rId2"/>
    <sheet name="PM. 04.05." sheetId="3" r:id="rId3"/>
    <sheet name="Összesen" sheetId="4" r:id="rId4"/>
    <sheet name="Felh" sheetId="5" r:id="rId5"/>
    <sheet name="Adósságot kel.köt." sheetId="6" r:id="rId6"/>
    <sheet name="EU" sheetId="7" r:id="rId7"/>
    <sheet name="Egyensúly 2012-2014. " sheetId="8" r:id="rId8"/>
    <sheet name="utem" sheetId="9" r:id="rId9"/>
    <sheet name="tobbeves" sheetId="10" r:id="rId10"/>
    <sheet name="közvetett támog" sheetId="11" r:id="rId11"/>
    <sheet name="Adósságot kel.köt. (2)" sheetId="12" r:id="rId12"/>
    <sheet name="Bevételek" sheetId="13" r:id="rId13"/>
    <sheet name="Kiadás" sheetId="14" r:id="rId14"/>
    <sheet name="COFOG" sheetId="15" r:id="rId15"/>
    <sheet name="Határozat" sheetId="16" r:id="rId16"/>
    <sheet name="Határozat (2)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aa" localSheetId="0">'[1]vagyon'!#REF!</definedName>
    <definedName name="aa">'[1]vagyon'!#REF!</definedName>
    <definedName name="aaa" localSheetId="0">'[1]vagyon'!#REF!</definedName>
    <definedName name="aaa">'[1]vagyon'!#REF!</definedName>
    <definedName name="bb" localSheetId="0">'[1]vagyon'!#REF!</definedName>
    <definedName name="bb">'[1]vagyon'!#REF!</definedName>
    <definedName name="bbb" localSheetId="0">'[1]vagyon'!#REF!</definedName>
    <definedName name="bbb">'[1]vagyon'!#REF!</definedName>
    <definedName name="bháza" localSheetId="0">'[1]vagyon'!#REF!</definedName>
    <definedName name="bháza">'[1]vagyon'!#REF!</definedName>
    <definedName name="CC" localSheetId="0">'[1]vagyon'!#REF!</definedName>
    <definedName name="CC">'[1]vagyon'!#REF!</definedName>
    <definedName name="ccc" localSheetId="0">'[1]vagyon'!#REF!</definedName>
    <definedName name="ccc">'[1]vagyon'!#REF!</definedName>
    <definedName name="cccc" localSheetId="0">'[2]vagyon'!#REF!</definedName>
    <definedName name="cccc">'[2]vagyon'!#REF!</definedName>
    <definedName name="cccccc" localSheetId="0">'[1]vagyon'!#REF!</definedName>
    <definedName name="cccccc">'[1]vagyon'!#REF!</definedName>
    <definedName name="ee" localSheetId="0">'[2]vagyon'!#REF!</definedName>
    <definedName name="ee">'[2]vagyon'!#REF!</definedName>
    <definedName name="éé" localSheetId="0">'[1]vagyon'!#REF!</definedName>
    <definedName name="éé">'[1]vagyon'!#REF!</definedName>
    <definedName name="ééééé" localSheetId="0">'[1]vagyon'!#REF!</definedName>
    <definedName name="ééééé">'[1]vagyon'!#REF!</definedName>
    <definedName name="ff" localSheetId="0">'[2]vagyon'!#REF!</definedName>
    <definedName name="ff">'[2]vagyon'!#REF!</definedName>
    <definedName name="fff" localSheetId="0">'[1]vagyon'!#REF!</definedName>
    <definedName name="fff">'[1]vagyon'!#REF!</definedName>
    <definedName name="ffff" localSheetId="0">'[1]vagyon'!#REF!</definedName>
    <definedName name="ffff">'[1]vagyon'!#REF!</definedName>
    <definedName name="ffffffff" localSheetId="0">'[1]vagyon'!#REF!</definedName>
    <definedName name="ffffffff">'[1]vagyon'!#REF!</definedName>
    <definedName name="HHH" localSheetId="0">'[1]vagyon'!#REF!</definedName>
    <definedName name="HHH">'[1]vagyon'!#REF!</definedName>
    <definedName name="HHHH" localSheetId="0">'[1]vagyon'!#REF!</definedName>
    <definedName name="HHHH">'[1]vagyon'!#REF!</definedName>
    <definedName name="iiii" localSheetId="0">'[1]vagyon'!#REF!</definedName>
    <definedName name="iiii">'[1]vagyon'!#REF!</definedName>
    <definedName name="kkk" localSheetId="0">'[1]vagyon'!#REF!</definedName>
    <definedName name="kkk">'[1]vagyon'!#REF!</definedName>
    <definedName name="kkkkk" localSheetId="0">'[1]vagyon'!#REF!</definedName>
    <definedName name="kkkkk">'[1]vagyon'!#REF!</definedName>
    <definedName name="lll" localSheetId="0">'[1]vagyon'!#REF!</definedName>
    <definedName name="lll">'[1]vagyon'!#REF!</definedName>
    <definedName name="mm" localSheetId="0">'[1]vagyon'!#REF!</definedName>
    <definedName name="mm">'[1]vagyon'!#REF!</definedName>
    <definedName name="mmm" localSheetId="0">'[1]vagyon'!#REF!</definedName>
    <definedName name="mmm">'[1]vagyon'!#REF!</definedName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4">'Felh'!$1:$6</definedName>
    <definedName name="_xlnm.Print_Titles" localSheetId="13">'Kiadás'!$1:$4</definedName>
    <definedName name="_xlnm.Print_Titles" localSheetId="10">'közvetett támog'!$1:$3</definedName>
    <definedName name="_xlnm.Print_Titles" localSheetId="3">'Összesen'!$1:$4</definedName>
    <definedName name="Nyomtatási_ter" localSheetId="0">'[3]vagyon'!#REF!</definedName>
    <definedName name="Nyomtatási_ter">'[3]vagyon'!#REF!</definedName>
    <definedName name="Nyomtatási_ter2" localSheetId="0">'[1]vagyon'!#REF!</definedName>
    <definedName name="Nyomtatási_ter2">'[1]vagyon'!#REF!</definedName>
    <definedName name="OOO" localSheetId="0">'[2]vagyon'!#REF!</definedName>
    <definedName name="OOO">'[2]vagyon'!#REF!</definedName>
    <definedName name="OOOO" localSheetId="0">'[1]vagyon'!#REF!</definedName>
    <definedName name="OOOO">'[1]vagyon'!#REF!</definedName>
    <definedName name="OOOOOO" localSheetId="0">'[1]vagyon'!#REF!</definedName>
    <definedName name="OOOOOO">'[1]vagyon'!#REF!</definedName>
    <definedName name="OOÚÚÚÚ" localSheetId="0">'[1]vagyon'!#REF!</definedName>
    <definedName name="OOÚÚÚÚ">'[1]vagyon'!#REF!</definedName>
    <definedName name="OŐŐ" localSheetId="0">'[1]vagyon'!#REF!</definedName>
    <definedName name="OŐŐ">'[1]vagyon'!#REF!</definedName>
    <definedName name="ŐŐŐ" localSheetId="0">'[1]vagyon'!#REF!</definedName>
    <definedName name="ŐŐŐ">'[1]vagyon'!#REF!</definedName>
    <definedName name="Pénzmaradvány." localSheetId="0">'[2]vagyon'!#REF!</definedName>
    <definedName name="Pénzmaradvány.">'[2]vagyon'!#REF!</definedName>
    <definedName name="pénzmaradvány1" localSheetId="0">'[1]vagyon'!#REF!</definedName>
    <definedName name="pénzmaradvány1">'[1]vagyon'!#REF!</definedName>
    <definedName name="pp" localSheetId="0">'[1]vagyon'!#REF!</definedName>
    <definedName name="pp">'[1]vagyon'!#REF!</definedName>
    <definedName name="uu" localSheetId="0">'[1]vagyon'!#REF!</definedName>
    <definedName name="uu">'[1]vagyon'!#REF!</definedName>
    <definedName name="uuuuu" localSheetId="0">'[1]vagyon'!#REF!</definedName>
    <definedName name="uuuuu">'[1]vagyon'!#REF!</definedName>
    <definedName name="ŰŰ" localSheetId="0">'[2]vagyon'!#REF!</definedName>
    <definedName name="ŰŰ">'[2]vagyon'!#REF!</definedName>
    <definedName name="vagy" localSheetId="0">'[4]vagyon'!#REF!</definedName>
    <definedName name="vagy">'[4]vagyon'!#REF!</definedName>
    <definedName name="ww" localSheetId="0">'[1]vagyon'!#REF!</definedName>
    <definedName name="ww">'[1]vagyon'!#REF!</definedName>
    <definedName name="XXXX" localSheetId="0">'[1]vagyon'!#REF!</definedName>
    <definedName name="XXXX">'[1]vagyon'!#REF!</definedName>
    <definedName name="xxxxx" localSheetId="0">'[1]vagyon'!#REF!</definedName>
    <definedName name="xxxxx">'[1]vagyon'!#REF!</definedName>
    <definedName name="ZZZZZ" localSheetId="0">'[1]vagyon'!#REF!</definedName>
    <definedName name="ZZZZZ">'[1]vagyon'!#REF!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<sst xmlns="http://schemas.openxmlformats.org/spreadsheetml/2006/main" count="1159" uniqueCount="636">
  <si>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</si>
  <si>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</si>
  <si>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</si>
  <si>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</si>
  <si>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</si>
  <si>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</si>
  <si>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</si>
  <si>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</si>
  <si>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</si>
  <si>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</si>
  <si>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</si>
  <si>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</si>
  <si>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</si>
  <si>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</si>
  <si>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</si>
  <si>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</si>
  <si>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</si>
  <si>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</si>
  <si>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</si>
  <si>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</si>
  <si>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</si>
  <si>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</si>
  <si>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</si>
  <si>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</si>
  <si>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</si>
  <si>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</si>
  <si>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</si>
  <si>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</si>
  <si>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</si>
  <si>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</si>
  <si>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</si>
  <si>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</si>
  <si>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</si>
  <si>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</si>
  <si>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</si>
  <si>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</si>
  <si>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</si>
  <si>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</si>
  <si>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</si>
  <si>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</si>
  <si>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</si>
  <si>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</si>
  <si>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</si>
  <si>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</si>
  <si>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</si>
  <si>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</si>
  <si>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</si>
  <si>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</si>
  <si>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</si>
  <si>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</si>
  <si>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</si>
  <si>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</si>
  <si>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</si>
  <si>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</si>
  <si>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</si>
  <si>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</si>
  <si>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</si>
  <si>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</si>
  <si>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</si>
  <si>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</si>
  <si>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</si>
  <si>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</si>
  <si>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</si>
  <si>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</si>
  <si>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</si>
  <si>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</si>
  <si>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</si>
  <si>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</si>
  <si>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</si>
  <si>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</si>
  <si>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</si>
  <si>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</si>
  <si>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</si>
  <si>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</si>
  <si>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</si>
  <si>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</si>
  <si>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</si>
  <si>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</si>
  <si>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</si>
  <si>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</si>
  <si>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</si>
  <si>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</si>
  <si>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</si>
  <si>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</si>
  <si>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</si>
  <si>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</si>
  <si>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</si>
  <si>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</si>
  <si>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</si>
  <si>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</si>
  <si>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</si>
  <si>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</si>
  <si>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</si>
  <si>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</si>
  <si>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</si>
  <si>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</si>
  <si>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</si>
  <si>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</si>
  <si>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</si>
  <si>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</si>
  <si>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</si>
  <si>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</si>
  <si>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</si>
  <si>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</si>
  <si>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</si>
  <si>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</si>
  <si>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</si>
  <si>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</si>
  <si>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</si>
  <si>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</si>
  <si>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</si>
  <si>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</si>
  <si>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</si>
  <si>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</si>
  <si>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</si>
  <si>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</si>
  <si>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</si>
  <si>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</si>
  <si>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</si>
  <si>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</si>
  <si>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</si>
  <si>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</si>
  <si>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</si>
  <si>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</si>
  <si>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</si>
  <si>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</si>
  <si>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</si>
  <si>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</si>
  <si>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</si>
  <si>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</si>
  <si>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</si>
  <si>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</si>
  <si>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</si>
  <si>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</si>
  <si>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</si>
  <si>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</si>
  <si>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</si>
  <si>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</si>
  <si>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</si>
  <si>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</si>
  <si>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</si>
  <si>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</si>
  <si>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</si>
  <si>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</si>
  <si>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</si>
  <si>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</si>
  <si>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</si>
  <si>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</si>
  <si>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</si>
  <si>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</si>
  <si>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</si>
  <si>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</si>
  <si>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</si>
  <si>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</si>
  <si>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</si>
  <si>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</si>
  <si>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</si>
  <si>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</si>
  <si>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</si>
  <si>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</si>
  <si>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</si>
  <si>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</si>
  <si>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</si>
  <si>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</si>
  <si>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</si>
  <si>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</si>
  <si>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</si>
  <si>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</si>
  <si>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</si>
  <si>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</si>
  <si>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</si>
  <si>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</si>
  <si>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</si>
  <si>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</si>
  <si>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</si>
  <si>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</si>
  <si>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</si>
  <si>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</si>
  <si>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</si>
  <si>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</si>
  <si>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</si>
  <si>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</si>
  <si>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</si>
  <si>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</si>
  <si>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</si>
  <si>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</si>
  <si>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</si>
  <si>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</si>
  <si>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</si>
  <si>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</si>
  <si>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</si>
  <si>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</si>
  <si>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</si>
  <si>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</si>
  <si>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</si>
  <si>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</si>
  <si>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</si>
  <si>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</si>
  <si>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</si>
  <si>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</si>
  <si>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</si>
  <si>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</si>
  <si>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</si>
  <si>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</si>
  <si>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</si>
  <si>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</si>
  <si>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</si>
  <si>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</si>
  <si>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</si>
  <si>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</si>
  <si>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</si>
  <si>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</si>
  <si>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</si>
  <si>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</si>
  <si>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</si>
  <si>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</si>
  <si>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</si>
  <si>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</si>
  <si>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</si>
  <si>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</si>
  <si>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</si>
  <si>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</si>
  <si>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</si>
  <si>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</si>
  <si>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</si>
  <si>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</si>
  <si>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</si>
  <si>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</si>
  <si>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</si>
  <si>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</si>
  <si>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</si>
  <si>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</si>
  <si>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</si>
  <si>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</si>
  <si>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</si>
  <si>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</si>
  <si>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</si>
  <si>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</si>
  <si>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</si>
  <si>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</si>
  <si>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</si>
  <si>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</si>
  <si>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</si>
  <si>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</si>
  <si>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</si>
  <si>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</si>
  <si>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</si>
  <si>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</si>
  <si>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</si>
  <si>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</si>
  <si>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</si>
  <si>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</si>
  <si>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</si>
  <si>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</si>
  <si>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</si>
  <si>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</si>
  <si>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</si>
  <si>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</si>
  <si>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</si>
  <si>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</si>
  <si>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</si>
  <si>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</si>
  <si>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</si>
  <si>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</si>
  <si>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</si>
  <si>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</si>
  <si>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</si>
  <si>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</si>
  <si>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</si>
  <si>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</si>
  <si>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</si>
  <si>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</si>
  <si>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</si>
  <si>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</si>
  <si>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</si>
  <si>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</si>
  <si>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</si>
  <si>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</si>
  <si>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</si>
  <si>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</si>
  <si>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</si>
  <si>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</si>
  <si>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</si>
  <si>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</si>
  <si>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</si>
  <si>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</si>
  <si>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</si>
  <si>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</si>
  <si>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</si>
  <si>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</si>
  <si>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</si>
  <si>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</si>
  <si>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</si>
  <si>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</si>
  <si>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</si>
  <si>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</si>
  <si>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</si>
  <si>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</si>
  <si>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</si>
  <si>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</si>
  <si>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</si>
  <si>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</si>
  <si>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</si>
  <si>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</si>
  <si>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</si>
  <si>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</si>
  <si>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</si>
  <si>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</si>
  <si>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</si>
  <si>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</si>
  <si>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</si>
  <si>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</si>
  <si>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</si>
  <si>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</si>
  <si>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</si>
  <si>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</si>
  <si>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</si>
  <si>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</si>
  <si>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</si>
  <si>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</si>
  <si>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</si>
  <si>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</si>
  <si>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</si>
  <si>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</si>
  <si>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</si>
  <si>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</si>
  <si>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</si>
  <si>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</si>
  <si>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</si>
  <si>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</si>
  <si>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</si>
  <si>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</si>
  <si>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</si>
  <si>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</si>
  <si>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</si>
  <si>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</si>
  <si>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</si>
  <si>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</si>
  <si>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</si>
  <si>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</si>
  <si>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</si>
  <si>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</si>
  <si>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</si>
  <si>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</si>
  <si>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</si>
  <si>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</si>
  <si>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</si>
  <si>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</si>
  <si>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</si>
  <si>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</si>
  <si>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</si>
  <si>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</si>
  <si>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</si>
  <si>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</si>
  <si>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</si>
  <si>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</si>
  <si>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</si>
  <si>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</si>
  <si>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</si>
  <si>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</si>
  <si>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</si>
  <si>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</si>
  <si>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</si>
  <si>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</si>
  <si>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</si>
  <si>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</si>
  <si>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</si>
  <si>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</si>
  <si>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</si>
  <si>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</si>
  <si>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</si>
  <si>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</si>
  <si>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</si>
  <si>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</si>
  <si>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</si>
  <si>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</si>
  <si>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</si>
  <si>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</si>
  <si>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</si>
  <si>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</si>
  <si>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</si>
  <si>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</si>
  <si>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</si>
  <si>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</si>
  <si>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</si>
  <si>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</si>
  <si>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</si>
  <si>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</si>
  <si>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</si>
  <si>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</si>
  <si>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</si>
  <si>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</si>
  <si>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</si>
  <si>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</si>
  <si>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</si>
  <si>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</si>
  <si>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</si>
  <si>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</si>
  <si>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</si>
  <si>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</si>
  <si>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</si>
  <si>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</si>
  <si>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</si>
  <si>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</si>
  <si>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</si>
  <si>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</si>
  <si>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</si>
  <si>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</si>
  <si>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</si>
  <si>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</si>
  <si>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</si>
  <si>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</si>
  <si>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</si>
  <si>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</si>
  <si>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</si>
  <si>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</si>
  <si>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</si>
  <si>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</si>
  <si>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</si>
  <si>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</si>
  <si>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</si>
  <si>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</si>
  <si>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</si>
  <si>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</si>
  <si>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</si>
  <si>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</si>
  <si>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</si>
  <si>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</si>
  <si>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</si>
  <si>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</si>
  <si>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</si>
  <si>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</si>
  <si>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</si>
  <si>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</si>
  <si>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</si>
  <si>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</si>
  <si>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</si>
  <si>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</si>
  <si>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</si>
  <si>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</si>
  <si>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</si>
  <si>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</si>
  <si>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</si>
  <si>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</si>
  <si>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</si>
  <si>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</si>
  <si>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</si>
  <si>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</si>
  <si>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</si>
  <si>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</si>
  <si>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</si>
  <si>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</si>
  <si>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</si>
  <si>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</si>
  <si>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</si>
  <si>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</si>
  <si>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</si>
  <si>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</si>
  <si>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</si>
  <si>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</si>
  <si>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</si>
  <si>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</si>
  <si>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</si>
  <si>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</si>
  <si>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</si>
  <si>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</si>
  <si>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</si>
  <si>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</si>
  <si>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</si>
  <si>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</si>
  <si>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</si>
  <si>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</si>
  <si>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</si>
  <si>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</si>
  <si>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</si>
  <si>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</si>
  <si>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</si>
  <si>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</si>
  <si>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</si>
  <si>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</si>
  <si>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</si>
  <si>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</si>
  <si>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</si>
  <si>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</si>
  <si>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</si>
  <si>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</si>
  <si>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</si>
  <si>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</si>
  <si>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</si>
  <si>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</si>
  <si>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</si>
  <si>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</si>
  <si>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</si>
  <si>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</si>
  <si>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</si>
  <si>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</si>
  <si>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</si>
  <si>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</si>
  <si>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</si>
  <si>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</si>
  <si>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</si>
  <si>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</si>
  <si>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</si>
  <si>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</si>
  <si>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</si>
  <si>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</si>
  <si>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</si>
  <si>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</si>
  <si>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</si>
  <si>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</si>
  <si>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</si>
  <si>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</si>
  <si>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</si>
  <si>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</si>
  <si>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</si>
  <si>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</si>
  <si>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</si>
  <si>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</si>
  <si>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</si>
  <si>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</si>
  <si>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</si>
  <si>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</si>
  <si>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</si>
  <si>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</si>
  <si>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</si>
  <si>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Fedett kiülő</t>
  </si>
  <si>
    <t xml:space="preserve"> - Faház, raktár felújítása</t>
  </si>
  <si>
    <t>011130 Önkormányzatok és önkormányzati hivatalok jogalkotó és általános igazgatási tevékenysége Képveselői t. díj</t>
  </si>
  <si>
    <t xml:space="preserve"> - reprezentáció</t>
  </si>
  <si>
    <t xml:space="preserve"> - személyhez nem köthető repr.</t>
  </si>
  <si>
    <t xml:space="preserve">LENDVAJAKABFA KÖZSÉG ÖNKORMÁNYZATA </t>
  </si>
  <si>
    <r>
      <t xml:space="preserve">LENDVAJAKABFA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</si>
  <si>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LENDVAJAKABFA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</si>
  <si>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Zsupán László polgármester</t>
    </r>
  </si>
  <si>
    <t xml:space="preserve">   - Ingatlan eladás</t>
  </si>
  <si>
    <t xml:space="preserve"> - Mentőszolgálat Alapítvány</t>
  </si>
  <si>
    <t>Tény 06.30.</t>
  </si>
  <si>
    <t xml:space="preserve">   - Dr. Hetés Ferenc Rendelőintézet Lenti</t>
  </si>
  <si>
    <t xml:space="preserve"> - Medicopter Alapítvány</t>
  </si>
  <si>
    <t>- Szennyvízkezelés megoldása</t>
  </si>
  <si>
    <t>alpolgármester</t>
  </si>
  <si>
    <t xml:space="preserve">- Rendkívűli szociális támog. </t>
  </si>
  <si>
    <t>VÍZMŰ Zrt vizdíjtámogatás</t>
  </si>
  <si>
    <t>Laptop beszerzés</t>
  </si>
  <si>
    <t>LENDVAJAKABFA KÖZSÉG ÖNKORMÁNYZATA 2017. ÉVI KÖLTSÉGVETÉSÉNEK</t>
  </si>
  <si>
    <t>- Bográcsozó kialakítása</t>
  </si>
  <si>
    <t xml:space="preserve">   - fogorvosi hozzájárulás 2017.</t>
  </si>
  <si>
    <t xml:space="preserve">   - falugondnok 2017.</t>
  </si>
  <si>
    <t xml:space="preserve">   - településüzemeltetési feladatok ellátása 2017.</t>
  </si>
  <si>
    <t xml:space="preserve"> - Ravatalozó épületénél kerítés felújítás (kovácsolt  vas)</t>
  </si>
  <si>
    <t xml:space="preserve"> - Kemencéhez felszerelés vásárlás</t>
  </si>
  <si>
    <t xml:space="preserve"> - Háti permetezőgép vásárlás</t>
  </si>
  <si>
    <t xml:space="preserve"> - Fa virágládák készítése (8 db)</t>
  </si>
  <si>
    <t xml:space="preserve"> - Szekrény vásárlás (edényeknek)</t>
  </si>
  <si>
    <t xml:space="preserve"> - Fűnyíró vásárlás</t>
  </si>
  <si>
    <r>
      <t>LENDVAJAKABFA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</si>
  <si>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</si>
  <si>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t>2020.</t>
  </si>
  <si>
    <t xml:space="preserve">2017. ÉVI SAJÁT BEVÉTELEI, TOVÁBBÁ ADÓSSÁGOT KELETKEZTETŐ </t>
  </si>
  <si>
    <r>
      <t>Lendvajakabfa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</si>
  <si>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</si>
  <si>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</si>
  <si>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</si>
  <si>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>(: Babolcsai Pálné :)</t>
  </si>
  <si>
    <t xml:space="preserve">2015. Tény </t>
  </si>
  <si>
    <r>
      <t xml:space="preserve">LENDVAJAKABFA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</si>
  <si>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2016. várható tény</t>
  </si>
  <si>
    <t>2017. terv</t>
  </si>
  <si>
    <t>LENDVAJAKABFA KÖZSÉG ÖNKORMÁNYZATA 2015-2017. ÉVI MŰKÖDÉSI ÉS FELHALMOZÁSI</t>
  </si>
  <si>
    <t>Lendvajakabfa Község Önkormányzata Képviselő-testületének 15/2017.(III.13.)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</si>
  <si>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Lendvajakabfa Község Önkormányzata 2017. évi közvetett támogatásai </t>
    </r>
    <r>
      <rPr>
        <i/>
        <sz val="12"/>
        <rFont val="Times New Roman"/>
        <family val="1"/>
      </rPr>
      <t>(adatok Ft-ban)</t>
    </r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</si>
  <si>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</si>
  <si>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</si>
  <si>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</si>
  <si>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</si>
  <si>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adatok  Ft-ban</t>
  </si>
  <si>
    <t>Bevétel:</t>
  </si>
  <si>
    <t>Összesen:</t>
  </si>
  <si>
    <t>Kiadás:</t>
  </si>
  <si>
    <t>Terhelendő</t>
  </si>
  <si>
    <t>Jóváirandó</t>
  </si>
  <si>
    <t>Lendvajakabfa Község Önkormányzata</t>
  </si>
  <si>
    <t>Polgármesteri hatáskörben történt módosítás</t>
  </si>
  <si>
    <t xml:space="preserve">adatok Ft-ban </t>
  </si>
  <si>
    <t>Belső átcsoportosítás:</t>
  </si>
  <si>
    <t xml:space="preserve">Működési célú átvett pénzeszköz vállalkozástól </t>
  </si>
  <si>
    <t xml:space="preserve"> A helyi önkormányzatok  előző évi elszámolásából származó kiad.</t>
  </si>
  <si>
    <t>Tartalék</t>
  </si>
  <si>
    <t>(:Babolcsai Pálné:)</t>
  </si>
  <si>
    <t>személyi jutt.közl.költségtér.</t>
  </si>
  <si>
    <t>Rédics, 2017. március 31.</t>
  </si>
  <si>
    <t>2017. március 31.</t>
  </si>
  <si>
    <t xml:space="preserve">Vízmű Zrt.fel nem használt 2016. évi vízdíj támogatás </t>
  </si>
  <si>
    <t>Előző évi költségvetési maradvány igénybevétele</t>
  </si>
  <si>
    <t>A helyi önk.előző évi elsz.származó kiad. 2015.év</t>
  </si>
  <si>
    <t>Köztemető-fenntartás és -működtetés</t>
  </si>
  <si>
    <t>dologi kiadások</t>
  </si>
  <si>
    <t>dologi kiadások áfa</t>
  </si>
  <si>
    <t>Zöldterület-kezelés</t>
  </si>
  <si>
    <t>Közutak, hidak, alagutak üzemeltetése, fenntartása</t>
  </si>
  <si>
    <t>Háziorvosi alapellátás</t>
  </si>
  <si>
    <t>Rédics, 2017. május 24.</t>
  </si>
  <si>
    <t>Közművelődés - közösségi és társadalmi részvétel fejlesztése</t>
  </si>
  <si>
    <t>K5021. A helyi önkormányzatok előző évi elszámolásából származó kiadások 2015.év</t>
  </si>
  <si>
    <t xml:space="preserve">     - VÍZMŰ ZRT-től 2016. évi fel nem használt vízdíjtámog. </t>
  </si>
  <si>
    <t>30a</t>
  </si>
  <si>
    <t>30b</t>
  </si>
  <si>
    <t>Egyéb működési célú támog. ÁHT-n kívülre</t>
  </si>
  <si>
    <t>Egyéb felhalmozási célú támogatások ÁHT-n kívülre</t>
  </si>
  <si>
    <t>- Nem nevesített civil szervezetek</t>
  </si>
  <si>
    <t>- Medicopter Alapítvány támogatása</t>
  </si>
  <si>
    <t>Lendvajakabfa Község Önkormányzata 2017. évi költségvetésének módosítása 2017. június 2-től</t>
  </si>
  <si>
    <t>Mód. 06.02.</t>
  </si>
  <si>
    <t>O</t>
  </si>
  <si>
    <t>P</t>
  </si>
  <si>
    <t>Q</t>
  </si>
  <si>
    <t>R</t>
  </si>
  <si>
    <t>"</t>
  </si>
  <si>
    <t>Mük.célú költségvet.tám.polgármesteri illetmény különb.</t>
  </si>
  <si>
    <t>Felh.átad.önk-nak háziorvos laptop vásárlásra</t>
  </si>
  <si>
    <t>Szociális étkeztetés</t>
  </si>
  <si>
    <t xml:space="preserve"> -</t>
  </si>
  <si>
    <t xml:space="preserve"> - Polgármesteri illetmény és tiszteletdíj különbözete</t>
  </si>
  <si>
    <t>Lendvajakabfa Község Önkormányzata 2017. évi költségvetésének módosítása 2017. július 18-tól</t>
  </si>
  <si>
    <t>Rédics, 2017. július 3.</t>
  </si>
  <si>
    <t xml:space="preserve"> - Önkormányzatnak átadás háziorvos laptop vásárláshoz</t>
  </si>
  <si>
    <t>29a</t>
  </si>
  <si>
    <t>Mód. 07.18.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</si>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</sst>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2" applyFont="1" applyFill="1" applyBorder="1" applyAlignment="1">
      <alignment horizontal="center" vertical="center" wrapText="1"/>
      <protection/>
    </xf>
    <xf numFmtId="3" fontId="4" fillId="33" borderId="10" xfId="72" applyNumberFormat="1" applyFont="1" applyFill="1" applyBorder="1" applyAlignment="1">
      <alignment horizontal="right" vertical="center" wrapText="1"/>
      <protection/>
    </xf>
    <xf numFmtId="3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left" vertical="center" wrapText="1"/>
      <protection/>
    </xf>
    <xf numFmtId="0" fontId="3" fillId="33" borderId="10" xfId="72" applyFont="1" applyFill="1" applyBorder="1" applyAlignment="1">
      <alignment horizontal="left" vertical="center" wrapText="1"/>
      <protection/>
    </xf>
    <xf numFmtId="0" fontId="5" fillId="33" borderId="10" xfId="7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2" applyNumberFormat="1" applyFont="1" applyFill="1" applyBorder="1" applyAlignment="1">
      <alignment horizontal="right" vertical="center" wrapText="1"/>
      <protection/>
    </xf>
    <xf numFmtId="3" fontId="3" fillId="33" borderId="10" xfId="72" applyNumberFormat="1" applyFont="1" applyFill="1" applyBorder="1" applyAlignment="1">
      <alignment horizontal="right" vertical="center" wrapText="1"/>
      <protection/>
    </xf>
    <xf numFmtId="3" fontId="4" fillId="0" borderId="10" xfId="7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2" applyFont="1" applyFill="1" applyBorder="1" applyAlignment="1">
      <alignment horizontal="center"/>
      <protection/>
    </xf>
    <xf numFmtId="3" fontId="3" fillId="0" borderId="10" xfId="72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2" fillId="0" borderId="0" xfId="0" applyFont="1" applyAlignment="1">
      <alignment/>
    </xf>
    <xf numFmtId="0" fontId="83" fillId="0" borderId="0" xfId="66" applyFont="1" applyAlignment="1">
      <alignment wrapText="1"/>
      <protection/>
    </xf>
    <xf numFmtId="0" fontId="84" fillId="0" borderId="0" xfId="66" applyFont="1">
      <alignment/>
      <protection/>
    </xf>
    <xf numFmtId="0" fontId="85" fillId="0" borderId="10" xfId="66" applyFont="1" applyBorder="1">
      <alignment/>
      <protection/>
    </xf>
    <xf numFmtId="0" fontId="85" fillId="0" borderId="0" xfId="66" applyFont="1">
      <alignment/>
      <protection/>
    </xf>
    <xf numFmtId="3" fontId="86" fillId="0" borderId="0" xfId="66" applyNumberFormat="1" applyFont="1" applyAlignment="1">
      <alignment vertical="center"/>
      <protection/>
    </xf>
    <xf numFmtId="3" fontId="87" fillId="0" borderId="11" xfId="66" applyNumberFormat="1" applyFont="1" applyBorder="1" applyAlignment="1">
      <alignment horizontal="left" vertical="center" wrapText="1"/>
      <protection/>
    </xf>
    <xf numFmtId="3" fontId="88" fillId="0" borderId="10" xfId="66" applyNumberFormat="1" applyFont="1" applyBorder="1" applyAlignment="1">
      <alignment horizontal="center" vertical="center" wrapText="1"/>
      <protection/>
    </xf>
    <xf numFmtId="3" fontId="83" fillId="0" borderId="0" xfId="66" applyNumberFormat="1" applyFont="1" applyAlignment="1">
      <alignment wrapText="1"/>
      <protection/>
    </xf>
    <xf numFmtId="3" fontId="83" fillId="0" borderId="0" xfId="66" applyNumberFormat="1" applyFont="1">
      <alignment/>
      <protection/>
    </xf>
    <xf numFmtId="3" fontId="83" fillId="0" borderId="10" xfId="66" applyNumberFormat="1" applyFont="1" applyBorder="1" applyAlignment="1">
      <alignment wrapText="1"/>
      <protection/>
    </xf>
    <xf numFmtId="3" fontId="84" fillId="0" borderId="10" xfId="66" applyNumberFormat="1" applyFont="1" applyBorder="1">
      <alignment/>
      <protection/>
    </xf>
    <xf numFmtId="3" fontId="84" fillId="0" borderId="0" xfId="66" applyNumberFormat="1" applyFont="1">
      <alignment/>
      <protection/>
    </xf>
    <xf numFmtId="3" fontId="83" fillId="0" borderId="10" xfId="66" applyNumberFormat="1" applyFont="1" applyBorder="1" applyAlignment="1">
      <alignment vertical="center" wrapText="1"/>
      <protection/>
    </xf>
    <xf numFmtId="3" fontId="88" fillId="0" borderId="10" xfId="66" applyNumberFormat="1" applyFont="1" applyBorder="1" applyAlignment="1">
      <alignment wrapText="1"/>
      <protection/>
    </xf>
    <xf numFmtId="3" fontId="85" fillId="0" borderId="10" xfId="66" applyNumberFormat="1" applyFont="1" applyBorder="1">
      <alignment/>
      <protection/>
    </xf>
    <xf numFmtId="3" fontId="85" fillId="0" borderId="0" xfId="66" applyNumberFormat="1" applyFont="1">
      <alignment/>
      <protection/>
    </xf>
    <xf numFmtId="3" fontId="88" fillId="0" borderId="10" xfId="66" applyNumberFormat="1" applyFont="1" applyBorder="1" applyAlignment="1">
      <alignment vertical="center" wrapText="1"/>
      <protection/>
    </xf>
    <xf numFmtId="3" fontId="88" fillId="0" borderId="10" xfId="66" applyNumberFormat="1" applyFont="1" applyBorder="1" applyAlignment="1">
      <alignment vertical="top" wrapText="1"/>
      <protection/>
    </xf>
    <xf numFmtId="3" fontId="17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2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2" applyFont="1" applyFill="1" applyBorder="1" applyAlignment="1">
      <alignment horizontal="center" vertical="center"/>
      <protection/>
    </xf>
    <xf numFmtId="0" fontId="84" fillId="0" borderId="10" xfId="66" applyFont="1" applyBorder="1" applyAlignment="1">
      <alignment wrapText="1"/>
      <protection/>
    </xf>
    <xf numFmtId="3" fontId="4" fillId="0" borderId="13" xfId="72" applyNumberFormat="1" applyFont="1" applyFill="1" applyBorder="1" applyAlignment="1">
      <alignment horizontal="right" wrapText="1"/>
      <protection/>
    </xf>
    <xf numFmtId="0" fontId="85" fillId="0" borderId="10" xfId="66" applyFont="1" applyBorder="1" applyAlignment="1">
      <alignment wrapText="1"/>
      <protection/>
    </xf>
    <xf numFmtId="0" fontId="85" fillId="0" borderId="10" xfId="66" applyFont="1" applyBorder="1" applyAlignment="1">
      <alignment vertical="top" wrapText="1"/>
      <protection/>
    </xf>
    <xf numFmtId="0" fontId="13" fillId="0" borderId="0" xfId="69" applyFill="1">
      <alignment/>
      <protection/>
    </xf>
    <xf numFmtId="0" fontId="3" fillId="0" borderId="0" xfId="70" applyFont="1" applyFill="1" applyAlignment="1">
      <alignment horizontal="center"/>
      <protection/>
    </xf>
    <xf numFmtId="0" fontId="4" fillId="0" borderId="0" xfId="70" applyFont="1" applyFill="1">
      <alignment/>
      <protection/>
    </xf>
    <xf numFmtId="0" fontId="4" fillId="0" borderId="11" xfId="70" applyFont="1" applyFill="1" applyBorder="1" applyAlignment="1">
      <alignment horizontal="center"/>
      <protection/>
    </xf>
    <xf numFmtId="0" fontId="13" fillId="0" borderId="0" xfId="69">
      <alignment/>
      <protection/>
    </xf>
    <xf numFmtId="0" fontId="4" fillId="0" borderId="0" xfId="70" applyFont="1">
      <alignment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8" fillId="0" borderId="0" xfId="70" applyFont="1">
      <alignment/>
      <protection/>
    </xf>
    <xf numFmtId="0" fontId="4" fillId="0" borderId="10" xfId="70" applyFont="1" applyFill="1" applyBorder="1" applyAlignment="1">
      <alignment/>
      <protection/>
    </xf>
    <xf numFmtId="3" fontId="4" fillId="0" borderId="10" xfId="70" applyNumberFormat="1" applyFont="1" applyBorder="1" applyAlignment="1">
      <alignment/>
      <protection/>
    </xf>
    <xf numFmtId="3" fontId="10" fillId="0" borderId="10" xfId="70" applyNumberFormat="1" applyFont="1" applyBorder="1" applyAlignment="1">
      <alignment/>
      <protection/>
    </xf>
    <xf numFmtId="3" fontId="8" fillId="0" borderId="10" xfId="70" applyNumberFormat="1" applyFont="1" applyBorder="1" applyAlignment="1">
      <alignment/>
      <protection/>
    </xf>
    <xf numFmtId="3" fontId="5" fillId="33" borderId="10" xfId="72" applyNumberFormat="1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wrapText="1"/>
      <protection/>
    </xf>
    <xf numFmtId="3" fontId="84" fillId="0" borderId="0" xfId="66" applyNumberFormat="1" applyFont="1" applyAlignment="1">
      <alignment horizontal="center"/>
      <protection/>
    </xf>
    <xf numFmtId="0" fontId="5" fillId="0" borderId="10" xfId="72" applyFont="1" applyFill="1" applyBorder="1" applyAlignment="1">
      <alignment/>
      <protection/>
    </xf>
    <xf numFmtId="0" fontId="16" fillId="0" borderId="10" xfId="72" applyFont="1" applyFill="1" applyBorder="1" applyAlignment="1">
      <alignment/>
      <protection/>
    </xf>
    <xf numFmtId="0" fontId="16" fillId="0" borderId="10" xfId="72" applyFont="1" applyFill="1" applyBorder="1" applyAlignment="1">
      <alignment wrapText="1"/>
      <protection/>
    </xf>
    <xf numFmtId="0" fontId="21" fillId="0" borderId="10" xfId="72" applyFont="1" applyFill="1" applyBorder="1" applyAlignment="1">
      <alignment wrapText="1"/>
      <protection/>
    </xf>
    <xf numFmtId="0" fontId="23" fillId="0" borderId="10" xfId="72" applyFont="1" applyFill="1" applyBorder="1" applyAlignment="1">
      <alignment wrapText="1"/>
      <protection/>
    </xf>
    <xf numFmtId="3" fontId="11" fillId="33" borderId="10" xfId="72" applyNumberFormat="1" applyFont="1" applyFill="1" applyBorder="1" applyAlignment="1">
      <alignment horizontal="center" vertical="center" wrapText="1"/>
      <protection/>
    </xf>
    <xf numFmtId="0" fontId="8" fillId="33" borderId="10" xfId="72" applyFont="1" applyFill="1" applyBorder="1" applyAlignment="1">
      <alignment horizontal="left" vertical="center" wrapText="1"/>
      <protection/>
    </xf>
    <xf numFmtId="0" fontId="7" fillId="33" borderId="10" xfId="72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left" wrapText="1"/>
      <protection/>
    </xf>
    <xf numFmtId="0" fontId="4" fillId="0" borderId="10" xfId="70" applyFont="1" applyFill="1" applyBorder="1" applyAlignment="1">
      <alignment horizontal="left"/>
      <protection/>
    </xf>
    <xf numFmtId="0" fontId="4" fillId="0" borderId="10" xfId="70" applyFont="1" applyBorder="1" applyAlignment="1">
      <alignment vertical="top" wrapText="1"/>
      <protection/>
    </xf>
    <xf numFmtId="0" fontId="10" fillId="0" borderId="10" xfId="70" applyFont="1" applyBorder="1" applyAlignment="1" quotePrefix="1">
      <alignment vertical="top" wrapText="1"/>
      <protection/>
    </xf>
    <xf numFmtId="0" fontId="8" fillId="0" borderId="10" xfId="70" applyFont="1" applyBorder="1" applyAlignment="1" quotePrefix="1">
      <alignment vertical="top" wrapText="1"/>
      <protection/>
    </xf>
    <xf numFmtId="0" fontId="3" fillId="0" borderId="10" xfId="70" applyFont="1" applyBorder="1" applyAlignment="1">
      <alignment vertical="top" wrapText="1"/>
      <protection/>
    </xf>
    <xf numFmtId="3" fontId="4" fillId="33" borderId="10" xfId="72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2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/>
      <protection/>
    </xf>
    <xf numFmtId="0" fontId="4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vertical="center" wrapText="1"/>
      <protection/>
    </xf>
    <xf numFmtId="0" fontId="5" fillId="0" borderId="10" xfId="72" applyFont="1" applyFill="1" applyBorder="1" applyAlignment="1">
      <alignment vertical="center" wrapText="1"/>
      <protection/>
    </xf>
    <xf numFmtId="0" fontId="10" fillId="0" borderId="10" xfId="72" applyFont="1" applyFill="1" applyBorder="1" applyAlignment="1">
      <alignment horizontal="left" vertical="center" wrapText="1"/>
      <protection/>
    </xf>
    <xf numFmtId="0" fontId="4" fillId="0" borderId="10" xfId="72" applyFont="1" applyFill="1" applyBorder="1" applyAlignment="1">
      <alignment vertical="center"/>
      <protection/>
    </xf>
    <xf numFmtId="3" fontId="16" fillId="33" borderId="10" xfId="72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8" fillId="0" borderId="0" xfId="66" applyNumberFormat="1" applyFont="1" applyBorder="1" applyAlignment="1">
      <alignment vertical="center" wrapText="1"/>
      <protection/>
    </xf>
    <xf numFmtId="3" fontId="85" fillId="0" borderId="0" xfId="66" applyNumberFormat="1" applyFont="1" applyBorder="1">
      <alignment/>
      <protection/>
    </xf>
    <xf numFmtId="3" fontId="20" fillId="0" borderId="0" xfId="66" applyNumberFormat="1" applyFont="1" applyAlignment="1">
      <alignment wrapText="1"/>
      <protection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2" applyFont="1" applyFill="1" applyBorder="1" applyAlignment="1">
      <alignment horizontal="center" wrapText="1"/>
      <protection/>
    </xf>
    <xf numFmtId="0" fontId="22" fillId="0" borderId="10" xfId="72" applyFont="1" applyFill="1" applyBorder="1" applyAlignment="1">
      <alignment horizontal="center" wrapText="1"/>
      <protection/>
    </xf>
    <xf numFmtId="0" fontId="16" fillId="33" borderId="10" xfId="72" applyFont="1" applyFill="1" applyBorder="1" applyAlignment="1">
      <alignment horizontal="left" vertical="center" wrapText="1"/>
      <protection/>
    </xf>
    <xf numFmtId="0" fontId="22" fillId="0" borderId="10" xfId="72" applyFont="1" applyFill="1" applyBorder="1" applyAlignment="1">
      <alignment horizontal="center"/>
      <protection/>
    </xf>
    <xf numFmtId="0" fontId="4" fillId="0" borderId="10" xfId="72" applyFont="1" applyFill="1" applyBorder="1" applyAlignment="1" quotePrefix="1">
      <alignment horizontal="center"/>
      <protection/>
    </xf>
    <xf numFmtId="3" fontId="3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 horizontal="left" wrapText="1"/>
      <protection/>
    </xf>
    <xf numFmtId="0" fontId="89" fillId="0" borderId="10" xfId="72" applyFont="1" applyFill="1" applyBorder="1" applyAlignment="1" quotePrefix="1">
      <alignment wrapText="1"/>
      <protection/>
    </xf>
    <xf numFmtId="0" fontId="89" fillId="0" borderId="10" xfId="72" applyFont="1" applyFill="1" applyBorder="1" applyAlignment="1">
      <alignment wrapText="1"/>
      <protection/>
    </xf>
    <xf numFmtId="0" fontId="89" fillId="0" borderId="10" xfId="72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0" fillId="0" borderId="10" xfId="72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2" applyNumberFormat="1" applyFont="1" applyFill="1" applyBorder="1" applyAlignment="1">
      <alignment horizontal="right" vertical="center" wrapText="1"/>
      <protection/>
    </xf>
    <xf numFmtId="3" fontId="88" fillId="0" borderId="14" xfId="66" applyNumberFormat="1" applyFont="1" applyBorder="1" applyAlignment="1">
      <alignment horizontal="center" vertical="center" wrapText="1"/>
      <protection/>
    </xf>
    <xf numFmtId="0" fontId="90" fillId="0" borderId="0" xfId="0" applyFont="1" applyAlignment="1">
      <alignment/>
    </xf>
    <xf numFmtId="0" fontId="8" fillId="0" borderId="10" xfId="72" applyFont="1" applyFill="1" applyBorder="1" applyAlignment="1">
      <alignment vertical="center" wrapText="1"/>
      <protection/>
    </xf>
    <xf numFmtId="3" fontId="87" fillId="0" borderId="0" xfId="66" applyNumberFormat="1" applyFont="1" applyBorder="1" applyAlignment="1">
      <alignment horizontal="left" vertical="center" wrapText="1"/>
      <protection/>
    </xf>
    <xf numFmtId="3" fontId="87" fillId="0" borderId="0" xfId="66" applyNumberFormat="1" applyFont="1" applyBorder="1" applyAlignment="1">
      <alignment vertical="center" wrapText="1"/>
      <protection/>
    </xf>
    <xf numFmtId="0" fontId="4" fillId="33" borderId="10" xfId="72" applyFont="1" applyFill="1" applyBorder="1" applyAlignment="1" quotePrefix="1">
      <alignment horizontal="left" vertical="center" wrapText="1"/>
      <protection/>
    </xf>
    <xf numFmtId="0" fontId="16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 quotePrefix="1">
      <alignment horizontal="left" wrapText="1" indent="2"/>
      <protection/>
    </xf>
    <xf numFmtId="0" fontId="4" fillId="0" borderId="10" xfId="72" applyFont="1" applyFill="1" applyBorder="1" applyAlignment="1" quotePrefix="1">
      <alignment horizontal="left" wrapText="1" indent="3"/>
      <protection/>
    </xf>
    <xf numFmtId="3" fontId="87" fillId="0" borderId="0" xfId="66" applyNumberFormat="1" applyFont="1" applyBorder="1" applyAlignment="1">
      <alignment horizontal="left" vertical="center" wrapText="1"/>
      <protection/>
    </xf>
    <xf numFmtId="3" fontId="91" fillId="0" borderId="11" xfId="66" applyNumberFormat="1" applyFont="1" applyBorder="1" applyAlignment="1">
      <alignment horizontal="right" vertical="center"/>
      <protection/>
    </xf>
    <xf numFmtId="0" fontId="21" fillId="0" borderId="10" xfId="72" applyFont="1" applyFill="1" applyBorder="1" applyAlignment="1">
      <alignment vertical="center" wrapText="1"/>
      <protection/>
    </xf>
    <xf numFmtId="3" fontId="90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4" fillId="0" borderId="10" xfId="72" applyFont="1" applyFill="1" applyBorder="1" applyAlignment="1">
      <alignment/>
      <protection/>
    </xf>
    <xf numFmtId="0" fontId="81" fillId="0" borderId="0" xfId="0" applyFont="1" applyAlignment="1">
      <alignment horizontal="center"/>
    </xf>
    <xf numFmtId="0" fontId="84" fillId="0" borderId="0" xfId="66" applyFont="1" applyAlignment="1">
      <alignment horizontal="right"/>
      <protection/>
    </xf>
    <xf numFmtId="3" fontId="92" fillId="0" borderId="10" xfId="0" applyNumberFormat="1" applyFont="1" applyFill="1" applyBorder="1" applyAlignment="1">
      <alignment vertical="center" wrapText="1"/>
    </xf>
    <xf numFmtId="3" fontId="93" fillId="0" borderId="10" xfId="72" applyNumberFormat="1" applyFont="1" applyFill="1" applyBorder="1" applyAlignment="1">
      <alignment wrapText="1"/>
      <protection/>
    </xf>
    <xf numFmtId="3" fontId="90" fillId="0" borderId="10" xfId="72" applyNumberFormat="1" applyFont="1" applyFill="1" applyBorder="1" applyAlignment="1">
      <alignment wrapText="1"/>
      <protection/>
    </xf>
    <xf numFmtId="3" fontId="90" fillId="33" borderId="10" xfId="72" applyNumberFormat="1" applyFont="1" applyFill="1" applyBorder="1" applyAlignment="1">
      <alignment horizontal="right" vertical="center" wrapText="1"/>
      <protection/>
    </xf>
    <xf numFmtId="3" fontId="4" fillId="33" borderId="14" xfId="72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29" fillId="0" borderId="0" xfId="71" applyFont="1">
      <alignment/>
      <protection/>
    </xf>
    <xf numFmtId="3" fontId="29" fillId="0" borderId="0" xfId="71" applyNumberFormat="1" applyFont="1">
      <alignment/>
      <protection/>
    </xf>
    <xf numFmtId="3" fontId="29" fillId="0" borderId="0" xfId="71" applyNumberFormat="1" applyFont="1" applyAlignment="1">
      <alignment/>
      <protection/>
    </xf>
    <xf numFmtId="0" fontId="30" fillId="0" borderId="0" xfId="71" applyFont="1">
      <alignment/>
      <protection/>
    </xf>
    <xf numFmtId="3" fontId="30" fillId="0" borderId="0" xfId="71" applyNumberFormat="1" applyFont="1" applyAlignment="1">
      <alignment/>
      <protection/>
    </xf>
    <xf numFmtId="0" fontId="29" fillId="0" borderId="0" xfId="71" applyFont="1" applyBorder="1">
      <alignment/>
      <protection/>
    </xf>
    <xf numFmtId="0" fontId="29" fillId="0" borderId="11" xfId="71" applyFont="1" applyBorder="1">
      <alignment/>
      <protection/>
    </xf>
    <xf numFmtId="0" fontId="31" fillId="0" borderId="0" xfId="71" applyFont="1">
      <alignment/>
      <protection/>
    </xf>
    <xf numFmtId="0" fontId="76" fillId="0" borderId="0" xfId="0" applyFont="1" applyAlignment="1">
      <alignment/>
    </xf>
    <xf numFmtId="0" fontId="22" fillId="0" borderId="0" xfId="71" applyFont="1">
      <alignment/>
      <protection/>
    </xf>
    <xf numFmtId="3" fontId="7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76" fillId="0" borderId="0" xfId="0" applyFont="1" applyFill="1" applyAlignment="1">
      <alignment/>
    </xf>
    <xf numFmtId="3" fontId="76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95" fillId="0" borderId="0" xfId="0" applyFont="1" applyAlignment="1">
      <alignment/>
    </xf>
    <xf numFmtId="3" fontId="4" fillId="0" borderId="0" xfId="71" applyNumberFormat="1" applyFont="1">
      <alignment/>
      <protection/>
    </xf>
    <xf numFmtId="0" fontId="81" fillId="0" borderId="0" xfId="0" applyFont="1" applyBorder="1" applyAlignment="1">
      <alignment/>
    </xf>
    <xf numFmtId="3" fontId="94" fillId="0" borderId="0" xfId="0" applyNumberFormat="1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11" xfId="0" applyFont="1" applyBorder="1" applyAlignment="1">
      <alignment/>
    </xf>
    <xf numFmtId="0" fontId="4" fillId="0" borderId="11" xfId="71" applyFont="1" applyFill="1" applyBorder="1">
      <alignment/>
      <protection/>
    </xf>
    <xf numFmtId="3" fontId="4" fillId="0" borderId="11" xfId="71" applyNumberFormat="1" applyFont="1" applyFill="1" applyBorder="1">
      <alignment/>
      <protection/>
    </xf>
    <xf numFmtId="0" fontId="4" fillId="0" borderId="0" xfId="71" applyFont="1" applyFill="1" applyBorder="1" applyAlignment="1">
      <alignment horizontal="left" wrapText="1"/>
      <protection/>
    </xf>
    <xf numFmtId="0" fontId="4" fillId="0" borderId="15" xfId="71" applyFont="1" applyFill="1" applyBorder="1">
      <alignment/>
      <protection/>
    </xf>
    <xf numFmtId="0" fontId="4" fillId="0" borderId="0" xfId="71" applyFont="1" applyFill="1" applyBorder="1" applyAlignment="1">
      <alignment/>
      <protection/>
    </xf>
    <xf numFmtId="3" fontId="81" fillId="0" borderId="0" xfId="0" applyNumberFormat="1" applyFont="1" applyAlignment="1">
      <alignment/>
    </xf>
    <xf numFmtId="0" fontId="4" fillId="0" borderId="0" xfId="71" applyFont="1" applyFill="1" applyBorder="1" applyAlignment="1">
      <alignment wrapText="1"/>
      <protection/>
    </xf>
    <xf numFmtId="3" fontId="81" fillId="0" borderId="11" xfId="0" applyNumberFormat="1" applyFont="1" applyBorder="1" applyAlignment="1">
      <alignment/>
    </xf>
    <xf numFmtId="0" fontId="4" fillId="0" borderId="0" xfId="71" applyFont="1">
      <alignment/>
      <protection/>
    </xf>
    <xf numFmtId="0" fontId="4" fillId="0" borderId="0" xfId="71" applyFont="1" applyBorder="1">
      <alignment/>
      <protection/>
    </xf>
    <xf numFmtId="3" fontId="4" fillId="0" borderId="0" xfId="71" applyNumberFormat="1" applyFont="1" applyBorder="1">
      <alignment/>
      <protection/>
    </xf>
    <xf numFmtId="0" fontId="3" fillId="0" borderId="0" xfId="71" applyFont="1" applyBorder="1">
      <alignment/>
      <protection/>
    </xf>
    <xf numFmtId="3" fontId="4" fillId="0" borderId="0" xfId="71" applyNumberFormat="1" applyFont="1" applyBorder="1" applyAlignment="1">
      <alignment/>
      <protection/>
    </xf>
    <xf numFmtId="3" fontId="4" fillId="0" borderId="0" xfId="71" applyNumberFormat="1" applyFont="1" applyAlignment="1">
      <alignment/>
      <protection/>
    </xf>
    <xf numFmtId="0" fontId="3" fillId="0" borderId="0" xfId="71" applyFont="1" applyFill="1" applyBorder="1">
      <alignment/>
      <protection/>
    </xf>
    <xf numFmtId="0" fontId="3" fillId="0" borderId="0" xfId="71" applyFont="1">
      <alignment/>
      <protection/>
    </xf>
    <xf numFmtId="0" fontId="16" fillId="0" borderId="0" xfId="71" applyFont="1">
      <alignment/>
      <protection/>
    </xf>
    <xf numFmtId="3" fontId="86" fillId="0" borderId="0" xfId="0" applyNumberFormat="1" applyFont="1" applyBorder="1" applyAlignment="1">
      <alignment/>
    </xf>
    <xf numFmtId="0" fontId="4" fillId="0" borderId="0" xfId="71" applyFont="1" applyFill="1" applyBorder="1">
      <alignment/>
      <protection/>
    </xf>
    <xf numFmtId="0" fontId="4" fillId="0" borderId="11" xfId="71" applyFont="1" applyFill="1" applyBorder="1" applyAlignment="1">
      <alignment/>
      <protection/>
    </xf>
    <xf numFmtId="3" fontId="81" fillId="0" borderId="15" xfId="0" applyNumberFormat="1" applyFont="1" applyBorder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1" xfId="71" applyFont="1" applyBorder="1">
      <alignment/>
      <protection/>
    </xf>
    <xf numFmtId="3" fontId="4" fillId="0" borderId="11" xfId="71" applyNumberFormat="1" applyFont="1" applyBorder="1">
      <alignment/>
      <protection/>
    </xf>
    <xf numFmtId="0" fontId="3" fillId="0" borderId="0" xfId="71" applyFont="1" applyBorder="1" applyAlignment="1">
      <alignment/>
      <protection/>
    </xf>
    <xf numFmtId="0" fontId="4" fillId="0" borderId="11" xfId="71" applyFont="1" applyBorder="1" applyAlignment="1">
      <alignment wrapText="1"/>
      <protection/>
    </xf>
    <xf numFmtId="0" fontId="4" fillId="0" borderId="0" xfId="71" applyFont="1" applyFill="1" applyBorder="1" applyAlignment="1">
      <alignment vertical="center" wrapText="1"/>
      <protection/>
    </xf>
    <xf numFmtId="3" fontId="4" fillId="0" borderId="11" xfId="71" applyNumberFormat="1" applyFont="1" applyFill="1" applyBorder="1" applyAlignment="1">
      <alignment vertical="center"/>
      <protection/>
    </xf>
    <xf numFmtId="0" fontId="81" fillId="0" borderId="0" xfId="0" applyFont="1" applyBorder="1" applyAlignment="1">
      <alignment vertical="center" wrapText="1"/>
    </xf>
    <xf numFmtId="3" fontId="4" fillId="0" borderId="0" xfId="71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81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0" xfId="71" applyFont="1" applyBorder="1" applyAlignment="1">
      <alignment horizontal="center"/>
      <protection/>
    </xf>
    <xf numFmtId="0" fontId="28" fillId="0" borderId="0" xfId="71" applyFont="1" applyAlignment="1">
      <alignment horizontal="center" vertical="center" wrapText="1"/>
      <protection/>
    </xf>
    <xf numFmtId="0" fontId="29" fillId="0" borderId="0" xfId="71" applyFont="1" applyAlignment="1">
      <alignment horizontal="center"/>
      <protection/>
    </xf>
    <xf numFmtId="0" fontId="97" fillId="0" borderId="0" xfId="0" applyFont="1" applyFill="1" applyAlignment="1">
      <alignment horizontal="center"/>
    </xf>
    <xf numFmtId="0" fontId="4" fillId="0" borderId="11" xfId="71" applyFont="1" applyFill="1" applyBorder="1" applyAlignment="1">
      <alignment horizontal="left" wrapText="1"/>
      <protection/>
    </xf>
    <xf numFmtId="0" fontId="81" fillId="0" borderId="0" xfId="0" applyFont="1" applyBorder="1" applyAlignment="1">
      <alignment vertical="center" wrapText="1"/>
    </xf>
    <xf numFmtId="0" fontId="81" fillId="0" borderId="11" xfId="0" applyFont="1" applyBorder="1" applyAlignment="1" quotePrefix="1">
      <alignment vertical="center" wrapText="1"/>
    </xf>
    <xf numFmtId="0" fontId="4" fillId="0" borderId="16" xfId="71" applyFont="1" applyFill="1" applyBorder="1" applyAlignment="1">
      <alignment vertical="center" wrapText="1"/>
      <protection/>
    </xf>
    <xf numFmtId="0" fontId="4" fillId="0" borderId="11" xfId="71" applyFont="1" applyFill="1" applyBorder="1" applyAlignment="1" quotePrefix="1">
      <alignment vertical="center" wrapText="1"/>
      <protection/>
    </xf>
    <xf numFmtId="0" fontId="4" fillId="0" borderId="11" xfId="71" applyFont="1" applyBorder="1" applyAlignment="1">
      <alignment horizontal="left" wrapText="1"/>
      <protection/>
    </xf>
    <xf numFmtId="0" fontId="98" fillId="0" borderId="0" xfId="0" applyFont="1" applyFill="1" applyAlignment="1">
      <alignment horizontal="center"/>
    </xf>
    <xf numFmtId="0" fontId="21" fillId="0" borderId="17" xfId="72" applyFont="1" applyFill="1" applyBorder="1" applyAlignment="1">
      <alignment vertical="center" wrapText="1"/>
      <protection/>
    </xf>
    <xf numFmtId="0" fontId="21" fillId="0" borderId="15" xfId="72" applyFont="1" applyFill="1" applyBorder="1" applyAlignment="1">
      <alignment vertical="center" wrapText="1"/>
      <protection/>
    </xf>
    <xf numFmtId="0" fontId="21" fillId="0" borderId="18" xfId="72" applyFont="1" applyFill="1" applyBorder="1" applyAlignment="1">
      <alignment vertical="center" wrapText="1"/>
      <protection/>
    </xf>
    <xf numFmtId="0" fontId="4" fillId="0" borderId="17" xfId="72" applyFont="1" applyFill="1" applyBorder="1" applyAlignment="1">
      <alignment horizontal="center" vertical="center"/>
      <protection/>
    </xf>
    <xf numFmtId="0" fontId="4" fillId="0" borderId="15" xfId="72" applyFont="1" applyFill="1" applyBorder="1" applyAlignment="1">
      <alignment horizontal="center" vertical="center"/>
      <protection/>
    </xf>
    <xf numFmtId="0" fontId="4" fillId="0" borderId="18" xfId="72" applyFont="1" applyFill="1" applyBorder="1" applyAlignment="1">
      <alignment horizontal="center" vertical="center"/>
      <protection/>
    </xf>
    <xf numFmtId="0" fontId="21" fillId="0" borderId="17" xfId="72" applyFont="1" applyFill="1" applyBorder="1" applyAlignment="1">
      <alignment vertical="center"/>
      <protection/>
    </xf>
    <xf numFmtId="0" fontId="21" fillId="0" borderId="15" xfId="72" applyFont="1" applyFill="1" applyBorder="1" applyAlignment="1">
      <alignment vertical="center"/>
      <protection/>
    </xf>
    <xf numFmtId="0" fontId="21" fillId="0" borderId="18" xfId="72" applyFont="1" applyFill="1" applyBorder="1" applyAlignment="1">
      <alignment vertical="center"/>
      <protection/>
    </xf>
    <xf numFmtId="3" fontId="4" fillId="33" borderId="10" xfId="72" applyNumberFormat="1" applyFont="1" applyFill="1" applyBorder="1" applyAlignment="1">
      <alignment vertical="center" wrapText="1"/>
      <protection/>
    </xf>
    <xf numFmtId="3" fontId="4" fillId="33" borderId="10" xfId="72" applyNumberFormat="1" applyFont="1" applyFill="1" applyBorder="1" applyAlignment="1">
      <alignment wrapText="1"/>
      <protection/>
    </xf>
    <xf numFmtId="0" fontId="86" fillId="0" borderId="0" xfId="0" applyFont="1" applyAlignment="1">
      <alignment horizontal="center"/>
    </xf>
    <xf numFmtId="0" fontId="10" fillId="0" borderId="10" xfId="72" applyFont="1" applyFill="1" applyBorder="1" applyAlignment="1">
      <alignment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vertical="center" wrapText="1"/>
      <protection/>
    </xf>
    <xf numFmtId="0" fontId="21" fillId="0" borderId="17" xfId="72" applyFont="1" applyFill="1" applyBorder="1" applyAlignment="1">
      <alignment horizontal="left" vertical="center" wrapText="1"/>
      <protection/>
    </xf>
    <xf numFmtId="0" fontId="21" fillId="0" borderId="15" xfId="72" applyFont="1" applyFill="1" applyBorder="1" applyAlignment="1">
      <alignment horizontal="left" vertical="center" wrapText="1"/>
      <protection/>
    </xf>
    <xf numFmtId="0" fontId="21" fillId="0" borderId="18" xfId="72" applyFont="1" applyFill="1" applyBorder="1" applyAlignment="1">
      <alignment horizontal="left" vertical="center" wrapText="1"/>
      <protection/>
    </xf>
    <xf numFmtId="0" fontId="4" fillId="0" borderId="17" xfId="72" applyFont="1" applyFill="1" applyBorder="1" applyAlignment="1">
      <alignment horizontal="center" vertical="center" wrapText="1"/>
      <protection/>
    </xf>
    <xf numFmtId="0" fontId="4" fillId="0" borderId="15" xfId="72" applyFont="1" applyFill="1" applyBorder="1" applyAlignment="1">
      <alignment horizontal="center" vertical="center" wrapText="1"/>
      <protection/>
    </xf>
    <xf numFmtId="0" fontId="4" fillId="0" borderId="18" xfId="72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center" wrapText="1"/>
    </xf>
    <xf numFmtId="0" fontId="4" fillId="0" borderId="12" xfId="72" applyFont="1" applyFill="1" applyBorder="1" applyAlignment="1">
      <alignment horizontal="center" vertical="center"/>
      <protection/>
    </xf>
    <xf numFmtId="0" fontId="4" fillId="0" borderId="14" xfId="7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2" applyNumberFormat="1" applyFont="1" applyFill="1" applyBorder="1" applyAlignment="1">
      <alignment horizontal="center" vertical="center" wrapText="1"/>
      <protection/>
    </xf>
    <xf numFmtId="3" fontId="4" fillId="33" borderId="14" xfId="72" applyNumberFormat="1" applyFont="1" applyFill="1" applyBorder="1" applyAlignment="1">
      <alignment horizontal="center" vertical="center" wrapText="1"/>
      <protection/>
    </xf>
    <xf numFmtId="0" fontId="21" fillId="0" borderId="10" xfId="72" applyFont="1" applyFill="1" applyBorder="1" applyAlignment="1">
      <alignment vertical="center" wrapText="1"/>
      <protection/>
    </xf>
    <xf numFmtId="3" fontId="4" fillId="33" borderId="12" xfId="72" applyNumberFormat="1" applyFont="1" applyFill="1" applyBorder="1" applyAlignment="1">
      <alignment vertical="center" wrapText="1"/>
      <protection/>
    </xf>
    <xf numFmtId="3" fontId="4" fillId="33" borderId="14" xfId="72" applyNumberFormat="1" applyFont="1" applyFill="1" applyBorder="1" applyAlignment="1">
      <alignment vertical="center" wrapText="1"/>
      <protection/>
    </xf>
    <xf numFmtId="0" fontId="21" fillId="0" borderId="10" xfId="72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70" applyFont="1" applyFill="1" applyAlignment="1">
      <alignment horizontal="center" vertical="center" wrapText="1"/>
      <protection/>
    </xf>
    <xf numFmtId="0" fontId="4" fillId="0" borderId="19" xfId="7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2" applyFont="1" applyFill="1" applyBorder="1" applyAlignment="1">
      <alignment horizontal="center" vertical="center" wrapText="1"/>
      <protection/>
    </xf>
    <xf numFmtId="0" fontId="4" fillId="0" borderId="14" xfId="72" applyFont="1" applyFill="1" applyBorder="1" applyAlignment="1">
      <alignment horizontal="center" vertical="center" wrapText="1"/>
      <protection/>
    </xf>
    <xf numFmtId="3" fontId="87" fillId="0" borderId="11" xfId="66" applyNumberFormat="1" applyFont="1" applyBorder="1" applyAlignment="1">
      <alignment horizontal="justify" vertical="center" wrapText="1"/>
      <protection/>
    </xf>
    <xf numFmtId="3" fontId="87" fillId="0" borderId="0" xfId="66" applyNumberFormat="1" applyFont="1" applyBorder="1" applyAlignment="1">
      <alignment horizontal="justify" vertical="center" wrapText="1"/>
      <protection/>
    </xf>
    <xf numFmtId="3" fontId="82" fillId="0" borderId="0" xfId="66" applyNumberFormat="1" applyFont="1" applyBorder="1" applyAlignment="1">
      <alignment vertical="center" wrapText="1"/>
      <protection/>
    </xf>
    <xf numFmtId="3" fontId="87" fillId="0" borderId="0" xfId="66" applyNumberFormat="1" applyFont="1" applyBorder="1" applyAlignment="1">
      <alignment horizontal="left" vertical="center" wrapText="1"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Baglad 2007. költségvetés 2" xfId="69"/>
    <cellStyle name="Normál_ktgv2004" xfId="70"/>
    <cellStyle name="Normál_Ljakabfa 2008(1). év költségvetés mód 04.17." xfId="71"/>
    <cellStyle name="Normál_Munka1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  <cellStyle name="Százalék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0">
      <selection activeCell="A27" sqref="A27"/>
    </sheetView>
  </sheetViews>
  <sheetFormatPr defaultColWidth="13.7109375" defaultRowHeight="15"/>
  <cols>
    <col min="1" max="1" width="2.421875" style="144" customWidth="1"/>
    <col min="2" max="2" width="3.140625" style="144" customWidth="1"/>
    <col min="3" max="3" width="21.7109375" style="144" customWidth="1"/>
    <col min="4" max="4" width="4.421875" style="145" customWidth="1"/>
    <col min="5" max="5" width="11.28125" style="144" customWidth="1"/>
    <col min="6" max="6" width="7.8515625" style="144" customWidth="1"/>
    <col min="7" max="7" width="5.28125" style="146" customWidth="1"/>
    <col min="8" max="8" width="23.421875" style="144" customWidth="1"/>
    <col min="9" max="9" width="11.8515625" style="144" customWidth="1"/>
    <col min="10" max="10" width="10.8515625" style="144" customWidth="1"/>
    <col min="11" max="16384" width="13.7109375" style="144" customWidth="1"/>
  </cols>
  <sheetData>
    <row r="1" spans="1:10" ht="55.5" customHeight="1">
      <c r="A1" s="207" t="s">
        <v>623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8:9" ht="18.75">
      <c r="H2" s="208" t="s">
        <v>575</v>
      </c>
      <c r="I2" s="208"/>
    </row>
    <row r="3" spans="2:7" s="147" customFormat="1" ht="18.75">
      <c r="B3" s="144"/>
      <c r="C3" s="144"/>
      <c r="D3" s="145"/>
      <c r="E3" s="144"/>
      <c r="F3" s="144"/>
      <c r="G3" s="148"/>
    </row>
    <row r="4" spans="1:10" s="147" customFormat="1" ht="18.75">
      <c r="A4" s="185" t="s">
        <v>576</v>
      </c>
      <c r="B4" s="185"/>
      <c r="C4" s="185"/>
      <c r="D4" s="185"/>
      <c r="E4" s="185"/>
      <c r="F4" s="185"/>
      <c r="G4" s="185"/>
      <c r="H4" s="185"/>
      <c r="I4" s="185"/>
      <c r="J4" s="186"/>
    </row>
    <row r="5" spans="1:10" s="147" customFormat="1" ht="18.75">
      <c r="A5" s="170" t="s">
        <v>618</v>
      </c>
      <c r="B5" s="170"/>
      <c r="C5" s="170"/>
      <c r="D5" s="170"/>
      <c r="E5" s="178"/>
      <c r="F5" s="178"/>
      <c r="G5" s="170"/>
      <c r="H5" s="178"/>
      <c r="I5" s="178">
        <v>882500</v>
      </c>
      <c r="J5" s="186"/>
    </row>
    <row r="6" spans="2:10" ht="18.75" customHeight="1">
      <c r="B6" s="185"/>
      <c r="C6" s="185" t="s">
        <v>577</v>
      </c>
      <c r="D6" s="185"/>
      <c r="E6" s="185"/>
      <c r="F6" s="185"/>
      <c r="G6" s="185"/>
      <c r="H6" s="185"/>
      <c r="I6" s="188">
        <f>SUM(I5)</f>
        <v>882500</v>
      </c>
      <c r="J6" s="179"/>
    </row>
    <row r="7" spans="1:10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79"/>
    </row>
    <row r="8" spans="1:10" ht="18.75" customHeight="1">
      <c r="A8" s="185" t="s">
        <v>578</v>
      </c>
      <c r="B8" s="185"/>
      <c r="C8" s="185"/>
      <c r="D8" s="185"/>
      <c r="E8" s="185"/>
      <c r="F8" s="185"/>
      <c r="G8" s="185"/>
      <c r="H8" s="185"/>
      <c r="I8" s="185"/>
      <c r="J8" s="179"/>
    </row>
    <row r="9" spans="1:10" s="153" customFormat="1" ht="16.5">
      <c r="A9" s="175" t="s">
        <v>619</v>
      </c>
      <c r="B9" s="190"/>
      <c r="C9" s="190"/>
      <c r="D9" s="170"/>
      <c r="E9" s="170"/>
      <c r="F9" s="178"/>
      <c r="G9" s="170"/>
      <c r="H9" s="170"/>
      <c r="I9" s="178">
        <v>116293</v>
      </c>
      <c r="J9" s="179"/>
    </row>
    <row r="10" spans="2:10" ht="18.75">
      <c r="B10" s="189" t="s">
        <v>595</v>
      </c>
      <c r="C10" s="189"/>
      <c r="D10" s="189"/>
      <c r="E10" s="189"/>
      <c r="F10" s="189"/>
      <c r="G10" s="189"/>
      <c r="H10" s="189"/>
      <c r="I10" s="169"/>
      <c r="J10" s="179"/>
    </row>
    <row r="11" spans="1:10" ht="18.75">
      <c r="A11" s="189"/>
      <c r="B11" s="189"/>
      <c r="C11" s="171" t="s">
        <v>596</v>
      </c>
      <c r="D11" s="171"/>
      <c r="E11" s="171"/>
      <c r="F11" s="171"/>
      <c r="G11" s="171"/>
      <c r="H11" s="171"/>
      <c r="I11" s="178">
        <v>250000</v>
      </c>
      <c r="J11" s="179"/>
    </row>
    <row r="12" spans="1:10" ht="18.75">
      <c r="A12" s="189"/>
      <c r="B12" s="189"/>
      <c r="C12" s="174" t="s">
        <v>597</v>
      </c>
      <c r="D12" s="174"/>
      <c r="E12" s="174"/>
      <c r="F12" s="174"/>
      <c r="G12" s="174"/>
      <c r="H12" s="174"/>
      <c r="I12" s="191">
        <v>67500</v>
      </c>
      <c r="J12" s="179"/>
    </row>
    <row r="13" spans="2:10" ht="18.75">
      <c r="B13" s="189" t="s">
        <v>598</v>
      </c>
      <c r="C13" s="189"/>
      <c r="D13" s="189"/>
      <c r="E13" s="189"/>
      <c r="F13" s="189"/>
      <c r="G13" s="189"/>
      <c r="H13" s="189"/>
      <c r="I13" s="169"/>
      <c r="J13" s="179"/>
    </row>
    <row r="14" spans="1:10" ht="18.75">
      <c r="A14" s="189"/>
      <c r="B14" s="189"/>
      <c r="C14" s="171" t="s">
        <v>596</v>
      </c>
      <c r="D14" s="171"/>
      <c r="E14" s="171"/>
      <c r="F14" s="171"/>
      <c r="G14" s="171"/>
      <c r="H14" s="171"/>
      <c r="I14" s="178">
        <v>200000</v>
      </c>
      <c r="J14" s="179"/>
    </row>
    <row r="15" spans="1:10" s="149" customFormat="1" ht="18.75">
      <c r="A15" s="189"/>
      <c r="B15" s="189"/>
      <c r="C15" s="174" t="s">
        <v>597</v>
      </c>
      <c r="D15" s="174"/>
      <c r="E15" s="174"/>
      <c r="F15" s="174"/>
      <c r="G15" s="174"/>
      <c r="H15" s="174"/>
      <c r="I15" s="191">
        <v>54000</v>
      </c>
      <c r="J15" s="180"/>
    </row>
    <row r="16" spans="2:10" s="149" customFormat="1" ht="18.75">
      <c r="B16" s="189" t="s">
        <v>599</v>
      </c>
      <c r="C16" s="189"/>
      <c r="D16" s="189"/>
      <c r="E16" s="189"/>
      <c r="F16" s="189"/>
      <c r="G16" s="189"/>
      <c r="H16" s="189"/>
      <c r="I16" s="169"/>
      <c r="J16" s="180"/>
    </row>
    <row r="17" spans="1:10" s="149" customFormat="1" ht="18.75">
      <c r="A17" s="189"/>
      <c r="B17" s="189"/>
      <c r="C17" s="171" t="s">
        <v>596</v>
      </c>
      <c r="D17" s="171"/>
      <c r="E17" s="171"/>
      <c r="F17" s="171"/>
      <c r="G17" s="171"/>
      <c r="H17" s="171"/>
      <c r="I17" s="178">
        <v>100000</v>
      </c>
      <c r="J17" s="180"/>
    </row>
    <row r="18" spans="1:10" s="149" customFormat="1" ht="18.75">
      <c r="A18" s="189"/>
      <c r="B18" s="189"/>
      <c r="C18" s="174" t="s">
        <v>597</v>
      </c>
      <c r="D18" s="174"/>
      <c r="E18" s="174"/>
      <c r="F18" s="174"/>
      <c r="G18" s="174"/>
      <c r="H18" s="174"/>
      <c r="I18" s="191">
        <v>27000</v>
      </c>
      <c r="J18" s="180"/>
    </row>
    <row r="19" spans="2:10" s="149" customFormat="1" ht="18.75">
      <c r="B19" s="189" t="s">
        <v>620</v>
      </c>
      <c r="C19" s="189"/>
      <c r="D19" s="189"/>
      <c r="E19" s="189"/>
      <c r="F19" s="189"/>
      <c r="G19" s="189"/>
      <c r="H19" s="189"/>
      <c r="I19" s="169"/>
      <c r="J19" s="180"/>
    </row>
    <row r="20" spans="1:10" s="149" customFormat="1" ht="18.75">
      <c r="A20" s="189"/>
      <c r="B20" s="189"/>
      <c r="C20" s="171" t="s">
        <v>596</v>
      </c>
      <c r="D20" s="171"/>
      <c r="E20" s="171"/>
      <c r="F20" s="171"/>
      <c r="G20" s="171"/>
      <c r="H20" s="171"/>
      <c r="I20" s="178">
        <v>3960</v>
      </c>
      <c r="J20" s="180"/>
    </row>
    <row r="21" spans="1:10" s="149" customFormat="1" ht="18.75">
      <c r="A21" s="189"/>
      <c r="B21" s="189"/>
      <c r="C21" s="174" t="s">
        <v>597</v>
      </c>
      <c r="D21" s="174"/>
      <c r="E21" s="174"/>
      <c r="F21" s="174"/>
      <c r="G21" s="174"/>
      <c r="H21" s="174"/>
      <c r="I21" s="191">
        <v>1069</v>
      </c>
      <c r="J21" s="180"/>
    </row>
    <row r="22" spans="1:10" ht="17.25" customHeight="1">
      <c r="A22" s="189"/>
      <c r="B22" s="171" t="s">
        <v>587</v>
      </c>
      <c r="C22" s="171"/>
      <c r="D22" s="171"/>
      <c r="E22" s="171"/>
      <c r="F22" s="171"/>
      <c r="G22" s="171"/>
      <c r="H22" s="171"/>
      <c r="I22" s="178">
        <v>62678</v>
      </c>
      <c r="J22" s="179"/>
    </row>
    <row r="23" spans="2:10" ht="18.75">
      <c r="B23" s="185"/>
      <c r="C23" s="185" t="s">
        <v>577</v>
      </c>
      <c r="D23" s="185"/>
      <c r="E23" s="185"/>
      <c r="F23" s="185"/>
      <c r="G23" s="185"/>
      <c r="H23" s="185"/>
      <c r="I23" s="188">
        <f>SUM(I9:I22)</f>
        <v>882500</v>
      </c>
      <c r="J23" s="179"/>
    </row>
    <row r="24" spans="1:10" ht="18.75">
      <c r="A24" s="179"/>
      <c r="B24" s="179"/>
      <c r="C24" s="179"/>
      <c r="D24" s="166"/>
      <c r="E24" s="179"/>
      <c r="F24" s="179"/>
      <c r="G24" s="184"/>
      <c r="H24" s="179"/>
      <c r="I24" s="179"/>
      <c r="J24" s="179"/>
    </row>
    <row r="25" spans="1:10" ht="18.75">
      <c r="A25" s="2"/>
      <c r="B25" s="2"/>
      <c r="C25" s="2"/>
      <c r="D25" s="2"/>
      <c r="E25" s="2"/>
      <c r="F25" s="176"/>
      <c r="G25" s="173"/>
      <c r="H25" s="173"/>
      <c r="I25" s="173"/>
      <c r="J25" s="169"/>
    </row>
    <row r="26" spans="1:10" ht="18.75">
      <c r="A26" s="179" t="s">
        <v>624</v>
      </c>
      <c r="B26" s="180"/>
      <c r="C26" s="180"/>
      <c r="D26" s="180"/>
      <c r="E26" s="180"/>
      <c r="F26" s="181"/>
      <c r="G26" s="180"/>
      <c r="H26" s="182"/>
      <c r="I26" s="183"/>
      <c r="J26" s="176"/>
    </row>
    <row r="27" spans="1:10" ht="18.75">
      <c r="A27" s="2"/>
      <c r="B27" s="2"/>
      <c r="C27" s="2"/>
      <c r="D27" s="2"/>
      <c r="E27" s="2"/>
      <c r="F27" s="176"/>
      <c r="G27" s="2"/>
      <c r="H27" s="2"/>
      <c r="I27" s="2"/>
      <c r="J27" s="176"/>
    </row>
    <row r="28" spans="1:10" ht="18.75">
      <c r="A28" s="179"/>
      <c r="B28" s="180"/>
      <c r="C28" s="180"/>
      <c r="D28" s="180"/>
      <c r="E28" s="180"/>
      <c r="F28" s="181"/>
      <c r="G28" s="144"/>
      <c r="H28" s="206" t="s">
        <v>588</v>
      </c>
      <c r="I28" s="206"/>
      <c r="J28" s="197"/>
    </row>
    <row r="29" spans="1:10" ht="18.75">
      <c r="A29" s="179"/>
      <c r="B29" s="180"/>
      <c r="C29" s="180"/>
      <c r="D29" s="180"/>
      <c r="E29" s="180"/>
      <c r="F29" s="181"/>
      <c r="G29" s="180"/>
      <c r="H29" s="206" t="s">
        <v>540</v>
      </c>
      <c r="I29" s="206"/>
      <c r="J29" s="176"/>
    </row>
    <row r="30" spans="1:10" ht="18.75">
      <c r="A30" s="2"/>
      <c r="B30" s="2"/>
      <c r="C30" s="2"/>
      <c r="D30" s="2"/>
      <c r="E30" s="2"/>
      <c r="F30" s="176"/>
      <c r="G30" s="2"/>
      <c r="H30" s="2"/>
      <c r="I30" s="2"/>
      <c r="J30" s="176"/>
    </row>
  </sheetData>
  <sheetProtection/>
  <mergeCells count="4">
    <mergeCell ref="H28:I28"/>
    <mergeCell ref="H29:I29"/>
    <mergeCell ref="A1:J1"/>
    <mergeCell ref="H2:I2"/>
  </mergeCells>
  <printOptions horizontalCentered="1"/>
  <pageMargins left="0.7086614173228347" right="0.7086614173228347" top="0.4724409448818898" bottom="0.5118110236220472" header="0.31496062992125984" footer="0.31496062992125984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38" t="s">
        <v>531</v>
      </c>
      <c r="B1" s="238"/>
      <c r="C1" s="238"/>
      <c r="D1" s="238"/>
      <c r="E1" s="238"/>
      <c r="F1" s="238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43" t="s">
        <v>9</v>
      </c>
      <c r="C4" s="6" t="s">
        <v>389</v>
      </c>
      <c r="D4" s="6" t="s">
        <v>412</v>
      </c>
      <c r="E4" s="6" t="s">
        <v>499</v>
      </c>
      <c r="F4" s="6" t="s">
        <v>557</v>
      </c>
    </row>
    <row r="5" spans="1:6" s="10" customFormat="1" ht="15.75">
      <c r="A5" s="1">
        <v>2</v>
      </c>
      <c r="B5" s="24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6" customWidth="1"/>
    <col min="2" max="2" width="13.8515625" style="56" customWidth="1"/>
    <col min="3" max="3" width="13.8515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250" t="s">
        <v>570</v>
      </c>
      <c r="B1" s="250"/>
      <c r="C1" s="2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536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230000</v>
      </c>
      <c r="C12" s="60">
        <f>SUM(C13,C16,C19,C25,C22)</f>
        <v>115000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230000</v>
      </c>
      <c r="C16" s="61">
        <f>SUM(C17:C18)</f>
        <v>115000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230000</v>
      </c>
      <c r="C17" s="62">
        <v>115000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0</v>
      </c>
      <c r="C25" s="61">
        <f>SUM(C26:C27)</f>
        <v>0</v>
      </c>
    </row>
    <row r="26" spans="1:3" ht="18">
      <c r="A26" s="81" t="s">
        <v>77</v>
      </c>
      <c r="B26" s="62">
        <v>0</v>
      </c>
      <c r="C26" s="62">
        <v>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230000</v>
      </c>
      <c r="C29" s="60">
        <f>SUM(C8,C11,C12,C28,C4,C7)</f>
        <v>115000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6">
      <selection activeCell="A28" sqref="A28:IV3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241" t="s">
        <v>530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s="16" customFormat="1" ht="15.75">
      <c r="A2" s="242" t="s">
        <v>397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16" customFormat="1" ht="15.75">
      <c r="A3" s="242" t="s">
        <v>396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15.75">
      <c r="A4" s="242" t="s">
        <v>573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39" t="s">
        <v>9</v>
      </c>
      <c r="C7" s="236" t="s">
        <v>412</v>
      </c>
      <c r="D7" s="236"/>
      <c r="E7" s="236"/>
      <c r="F7" s="237"/>
      <c r="G7" s="235" t="s">
        <v>499</v>
      </c>
      <c r="H7" s="236"/>
      <c r="I7" s="236"/>
      <c r="J7" s="237"/>
      <c r="K7" s="236" t="s">
        <v>557</v>
      </c>
      <c r="L7" s="237"/>
    </row>
    <row r="8" spans="1:12" s="3" customFormat="1" ht="31.5">
      <c r="A8" s="1"/>
      <c r="B8" s="251"/>
      <c r="C8" s="4" t="s">
        <v>503</v>
      </c>
      <c r="D8" s="4" t="s">
        <v>504</v>
      </c>
      <c r="E8" s="4" t="s">
        <v>571</v>
      </c>
      <c r="F8" s="4" t="s">
        <v>572</v>
      </c>
      <c r="G8" s="4" t="s">
        <v>503</v>
      </c>
      <c r="H8" s="4" t="s">
        <v>504</v>
      </c>
      <c r="I8" s="4" t="s">
        <v>571</v>
      </c>
      <c r="J8" s="4" t="s">
        <v>572</v>
      </c>
      <c r="K8" s="4" t="s">
        <v>571</v>
      </c>
      <c r="L8" s="4" t="s">
        <v>572</v>
      </c>
    </row>
    <row r="9" spans="1:12" s="3" customFormat="1" ht="15.75">
      <c r="A9" s="1">
        <v>2</v>
      </c>
      <c r="B9" s="240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407</v>
      </c>
      <c r="C10" s="15">
        <v>980000</v>
      </c>
      <c r="D10" s="15">
        <v>980000</v>
      </c>
      <c r="E10" s="15">
        <v>980000</v>
      </c>
      <c r="F10" s="15">
        <v>980000</v>
      </c>
      <c r="G10" s="15">
        <v>980000</v>
      </c>
      <c r="H10" s="15">
        <v>980000</v>
      </c>
      <c r="I10" s="15">
        <v>980000</v>
      </c>
      <c r="J10" s="15">
        <v>980000</v>
      </c>
      <c r="K10" s="15">
        <v>980000</v>
      </c>
      <c r="L10" s="15">
        <v>980000</v>
      </c>
    </row>
    <row r="11" spans="1:12" ht="30">
      <c r="A11" s="1">
        <v>4</v>
      </c>
      <c r="B11" s="47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10000</v>
      </c>
      <c r="D12" s="15">
        <v>10000</v>
      </c>
      <c r="E12" s="15">
        <v>10000</v>
      </c>
      <c r="F12" s="15">
        <v>10000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7" t="s">
        <v>32</v>
      </c>
      <c r="C13" s="15">
        <v>30000</v>
      </c>
      <c r="D13" s="15">
        <v>30000</v>
      </c>
      <c r="E13" s="15">
        <v>30000</v>
      </c>
      <c r="F13" s="15">
        <v>30000</v>
      </c>
      <c r="G13" s="15">
        <v>30000</v>
      </c>
      <c r="H13" s="15">
        <v>30000</v>
      </c>
      <c r="I13" s="15">
        <v>30000</v>
      </c>
      <c r="J13" s="15">
        <v>30000</v>
      </c>
      <c r="K13" s="15">
        <v>30000</v>
      </c>
      <c r="L13" s="15">
        <v>30000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1020000</v>
      </c>
      <c r="D17" s="18">
        <f>SUM(D10:D16)</f>
        <v>1020000</v>
      </c>
      <c r="E17" s="18">
        <f aca="true" t="shared" si="0" ref="E17:L17">SUM(E10:E16)</f>
        <v>1020000</v>
      </c>
      <c r="F17" s="18">
        <f t="shared" si="0"/>
        <v>1020000</v>
      </c>
      <c r="G17" s="18">
        <f t="shared" si="0"/>
        <v>1015000</v>
      </c>
      <c r="H17" s="18">
        <f>SUM(H10:H16)</f>
        <v>1015000</v>
      </c>
      <c r="I17" s="18">
        <f t="shared" si="0"/>
        <v>1015000</v>
      </c>
      <c r="J17" s="18">
        <f t="shared" si="0"/>
        <v>1015000</v>
      </c>
      <c r="K17" s="18">
        <f t="shared" si="0"/>
        <v>1015000</v>
      </c>
      <c r="L17" s="18">
        <f t="shared" si="0"/>
        <v>1015000</v>
      </c>
    </row>
    <row r="18" spans="1:12" ht="15.75">
      <c r="A18" s="1">
        <v>11</v>
      </c>
      <c r="B18" s="49" t="s">
        <v>61</v>
      </c>
      <c r="C18" s="18">
        <f>ROUNDDOWN(C17*0.5,0)</f>
        <v>510000</v>
      </c>
      <c r="D18" s="18">
        <f>ROUNDDOWN(D17*0.5,0)</f>
        <v>510000</v>
      </c>
      <c r="E18" s="18">
        <f aca="true" t="shared" si="1" ref="E18:L18">ROUNDDOWN(E17*0.5,0)</f>
        <v>510000</v>
      </c>
      <c r="F18" s="18">
        <f t="shared" si="1"/>
        <v>510000</v>
      </c>
      <c r="G18" s="18">
        <f t="shared" si="1"/>
        <v>507500</v>
      </c>
      <c r="H18" s="18">
        <f>ROUNDDOWN(H17*0.5,0)</f>
        <v>507500</v>
      </c>
      <c r="I18" s="18">
        <f t="shared" si="1"/>
        <v>507500</v>
      </c>
      <c r="J18" s="18">
        <f t="shared" si="1"/>
        <v>507500</v>
      </c>
      <c r="K18" s="18">
        <f t="shared" si="1"/>
        <v>507500</v>
      </c>
      <c r="L18" s="18">
        <f t="shared" si="1"/>
        <v>507500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510000</v>
      </c>
      <c r="D27" s="18">
        <f t="shared" si="3"/>
        <v>510000</v>
      </c>
      <c r="E27" s="18">
        <f t="shared" si="3"/>
        <v>510000</v>
      </c>
      <c r="F27" s="18">
        <f t="shared" si="3"/>
        <v>510000</v>
      </c>
      <c r="G27" s="18">
        <f t="shared" si="3"/>
        <v>507500</v>
      </c>
      <c r="H27" s="18">
        <f t="shared" si="3"/>
        <v>507500</v>
      </c>
      <c r="I27" s="18">
        <f t="shared" si="3"/>
        <v>507500</v>
      </c>
      <c r="J27" s="18">
        <f t="shared" si="3"/>
        <v>507500</v>
      </c>
      <c r="K27" s="18">
        <f t="shared" si="3"/>
        <v>507500</v>
      </c>
      <c r="L27" s="18">
        <f t="shared" si="3"/>
        <v>507500</v>
      </c>
    </row>
    <row r="28" spans="1:12" s="24" customFormat="1" ht="42.75">
      <c r="A28" s="1">
        <v>21</v>
      </c>
      <c r="B28" s="50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574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6"/>
  <sheetViews>
    <sheetView zoomScalePageLayoutView="0" workbookViewId="0" topLeftCell="A1">
      <selection activeCell="AA3" sqref="AA3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2.57421875" style="41" customWidth="1"/>
    <col min="4" max="5" width="12.57421875" style="16" customWidth="1"/>
    <col min="6" max="16384" width="9.140625" style="16" customWidth="1"/>
  </cols>
  <sheetData>
    <row r="1" spans="1:4" ht="15.75">
      <c r="A1" s="252" t="s">
        <v>544</v>
      </c>
      <c r="B1" s="252"/>
      <c r="C1" s="252"/>
      <c r="D1" s="252"/>
    </row>
    <row r="2" spans="1:4" ht="15.75">
      <c r="A2" s="242" t="s">
        <v>524</v>
      </c>
      <c r="B2" s="242"/>
      <c r="C2" s="242"/>
      <c r="D2" s="242"/>
    </row>
    <row r="3" spans="1:3" ht="15.75">
      <c r="A3" s="114"/>
      <c r="B3" s="45"/>
      <c r="C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612</v>
      </c>
      <c r="E4" s="40" t="s">
        <v>627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6" s="10" customFormat="1" ht="15.75">
      <c r="A8" s="89" t="s">
        <v>163</v>
      </c>
      <c r="B8" s="17">
        <v>2</v>
      </c>
      <c r="C8" s="84">
        <v>640010</v>
      </c>
      <c r="D8" s="84">
        <v>640010</v>
      </c>
      <c r="E8" s="84">
        <v>640010</v>
      </c>
      <c r="F8" s="12"/>
    </row>
    <row r="9" spans="1:6" s="10" customFormat="1" ht="15.75">
      <c r="A9" s="89" t="s">
        <v>164</v>
      </c>
      <c r="B9" s="17">
        <v>2</v>
      </c>
      <c r="C9" s="84">
        <v>448000</v>
      </c>
      <c r="D9" s="84">
        <v>448000</v>
      </c>
      <c r="E9" s="84">
        <v>448000</v>
      </c>
      <c r="F9" s="12"/>
    </row>
    <row r="10" spans="1:6" s="10" customFormat="1" ht="15.75">
      <c r="A10" s="89" t="s">
        <v>165</v>
      </c>
      <c r="B10" s="17">
        <v>2</v>
      </c>
      <c r="C10" s="84">
        <v>337962</v>
      </c>
      <c r="D10" s="84">
        <v>337962</v>
      </c>
      <c r="E10" s="84">
        <v>337962</v>
      </c>
      <c r="F10" s="12"/>
    </row>
    <row r="11" spans="1:6" s="10" customFormat="1" ht="15.75">
      <c r="A11" s="89" t="s">
        <v>166</v>
      </c>
      <c r="B11" s="17">
        <v>2</v>
      </c>
      <c r="C11" s="84">
        <v>118040</v>
      </c>
      <c r="D11" s="84">
        <v>118040</v>
      </c>
      <c r="E11" s="84">
        <v>118040</v>
      </c>
      <c r="F11" s="12"/>
    </row>
    <row r="12" spans="1:6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F12" s="12"/>
    </row>
    <row r="13" spans="1:6" s="10" customFormat="1" ht="31.5" hidden="1">
      <c r="A13" s="89" t="s">
        <v>283</v>
      </c>
      <c r="B13" s="17">
        <v>2</v>
      </c>
      <c r="C13" s="84"/>
      <c r="D13" s="84"/>
      <c r="E13" s="84"/>
      <c r="F13" s="12"/>
    </row>
    <row r="14" spans="1:6" s="10" customFormat="1" ht="15.75">
      <c r="A14" s="115" t="s">
        <v>491</v>
      </c>
      <c r="B14" s="17">
        <v>2</v>
      </c>
      <c r="C14" s="84">
        <v>2355844</v>
      </c>
      <c r="D14" s="84">
        <v>2355844</v>
      </c>
      <c r="E14" s="84">
        <v>2355844</v>
      </c>
      <c r="F14" s="12"/>
    </row>
    <row r="15" spans="1:6" s="10" customFormat="1" ht="15.75" hidden="1">
      <c r="A15" s="89" t="s">
        <v>302</v>
      </c>
      <c r="B15" s="17">
        <v>2</v>
      </c>
      <c r="C15" s="130"/>
      <c r="D15" s="130"/>
      <c r="E15" s="130"/>
      <c r="F15" s="12"/>
    </row>
    <row r="16" spans="1:6" s="10" customFormat="1" ht="31.5">
      <c r="A16" s="112" t="s">
        <v>281</v>
      </c>
      <c r="B16" s="17"/>
      <c r="C16" s="84">
        <f>SUM(C7:C15)</f>
        <v>8899856</v>
      </c>
      <c r="D16" s="84">
        <f>SUM(D7:D15)</f>
        <v>8899856</v>
      </c>
      <c r="E16" s="84">
        <f>SUM(E7:E15)</f>
        <v>8899856</v>
      </c>
      <c r="F16" s="12"/>
    </row>
    <row r="17" spans="1:6" s="10" customFormat="1" ht="15.75" hidden="1">
      <c r="A17" s="89" t="s">
        <v>285</v>
      </c>
      <c r="B17" s="17">
        <v>2</v>
      </c>
      <c r="C17" s="130"/>
      <c r="D17" s="130"/>
      <c r="E17" s="130"/>
      <c r="F17" s="12"/>
    </row>
    <row r="18" spans="1:6" s="10" customFormat="1" ht="15.75" hidden="1">
      <c r="A18" s="89" t="s">
        <v>286</v>
      </c>
      <c r="B18" s="17">
        <v>2</v>
      </c>
      <c r="C18" s="130"/>
      <c r="D18" s="130"/>
      <c r="E18" s="130"/>
      <c r="F18" s="12"/>
    </row>
    <row r="19" spans="1:6" s="10" customFormat="1" ht="31.5" hidden="1">
      <c r="A19" s="112" t="s">
        <v>284</v>
      </c>
      <c r="B19" s="17"/>
      <c r="C19" s="130">
        <f>SUM(C17:C18)</f>
        <v>0</v>
      </c>
      <c r="D19" s="130">
        <f>SUM(D17:D18)</f>
        <v>0</v>
      </c>
      <c r="E19" s="130">
        <f>SUM(E17:E18)</f>
        <v>0</v>
      </c>
      <c r="F19" s="12"/>
    </row>
    <row r="20" spans="1:6" s="10" customFormat="1" ht="15.75" hidden="1">
      <c r="A20" s="89" t="s">
        <v>287</v>
      </c>
      <c r="B20" s="17">
        <v>2</v>
      </c>
      <c r="C20" s="130"/>
      <c r="D20" s="130"/>
      <c r="E20" s="130"/>
      <c r="F20" s="12"/>
    </row>
    <row r="21" spans="1:6" s="10" customFormat="1" ht="15.75" hidden="1">
      <c r="A21" s="89" t="s">
        <v>288</v>
      </c>
      <c r="B21" s="17">
        <v>2</v>
      </c>
      <c r="C21" s="130"/>
      <c r="D21" s="130"/>
      <c r="E21" s="130"/>
      <c r="F21" s="12"/>
    </row>
    <row r="22" spans="1:6" s="10" customFormat="1" ht="15.75" hidden="1">
      <c r="A22" s="115" t="s">
        <v>491</v>
      </c>
      <c r="B22" s="17">
        <v>2</v>
      </c>
      <c r="C22" s="130"/>
      <c r="D22" s="130"/>
      <c r="E22" s="130"/>
      <c r="F22" s="12"/>
    </row>
    <row r="23" spans="1:6" s="10" customFormat="1" ht="15.75">
      <c r="A23" s="89" t="s">
        <v>291</v>
      </c>
      <c r="B23" s="17">
        <v>2</v>
      </c>
      <c r="C23" s="84">
        <v>55360</v>
      </c>
      <c r="D23" s="84">
        <v>55360</v>
      </c>
      <c r="E23" s="84">
        <v>55360</v>
      </c>
      <c r="F23" s="12"/>
    </row>
    <row r="24" spans="1:6" s="10" customFormat="1" ht="15.75" hidden="1">
      <c r="A24" s="89" t="s">
        <v>292</v>
      </c>
      <c r="B24" s="17">
        <v>2</v>
      </c>
      <c r="C24" s="84"/>
      <c r="D24" s="84"/>
      <c r="E24" s="84"/>
      <c r="F24" s="12"/>
    </row>
    <row r="25" spans="1:6" s="10" customFormat="1" ht="31.5">
      <c r="A25" s="89" t="s">
        <v>492</v>
      </c>
      <c r="B25" s="17">
        <v>2</v>
      </c>
      <c r="C25" s="84">
        <v>241000</v>
      </c>
      <c r="D25" s="84">
        <v>241000</v>
      </c>
      <c r="E25" s="84">
        <v>241000</v>
      </c>
      <c r="F25" s="12"/>
    </row>
    <row r="26" spans="1:6" s="10" customFormat="1" ht="15.75" hidden="1">
      <c r="A26" s="89" t="s">
        <v>289</v>
      </c>
      <c r="B26" s="17">
        <v>2</v>
      </c>
      <c r="C26" s="130"/>
      <c r="D26" s="130"/>
      <c r="E26" s="130"/>
      <c r="F26" s="12"/>
    </row>
    <row r="27" spans="1:6" s="10" customFormat="1" ht="15.75" hidden="1">
      <c r="A27" s="89" t="s">
        <v>514</v>
      </c>
      <c r="B27" s="17">
        <v>2</v>
      </c>
      <c r="C27" s="130"/>
      <c r="D27" s="130"/>
      <c r="E27" s="130"/>
      <c r="F27" s="12"/>
    </row>
    <row r="28" spans="1:6" s="10" customFormat="1" ht="47.25">
      <c r="A28" s="112" t="s">
        <v>290</v>
      </c>
      <c r="B28" s="17"/>
      <c r="C28" s="84">
        <f>SUM(C20:C27)</f>
        <v>296360</v>
      </c>
      <c r="D28" s="84">
        <f>SUM(D20:D27)</f>
        <v>296360</v>
      </c>
      <c r="E28" s="84">
        <f>SUM(E20:E27)</f>
        <v>296360</v>
      </c>
      <c r="F28" s="12"/>
    </row>
    <row r="29" spans="1:6" s="10" customFormat="1" ht="47.25">
      <c r="A29" s="89" t="s">
        <v>293</v>
      </c>
      <c r="B29" s="17">
        <v>2</v>
      </c>
      <c r="C29" s="84">
        <v>1200000</v>
      </c>
      <c r="D29" s="84">
        <v>1200000</v>
      </c>
      <c r="E29" s="84">
        <v>1200000</v>
      </c>
      <c r="F29" s="12"/>
    </row>
    <row r="30" spans="1:6" s="10" customFormat="1" ht="31.5">
      <c r="A30" s="112" t="s">
        <v>294</v>
      </c>
      <c r="B30" s="17"/>
      <c r="C30" s="84">
        <f>SUM(C29)</f>
        <v>1200000</v>
      </c>
      <c r="D30" s="84">
        <f>SUM(D29)</f>
        <v>1200000</v>
      </c>
      <c r="E30" s="84">
        <f>SUM(E29)</f>
        <v>1200000</v>
      </c>
      <c r="F30" s="12"/>
    </row>
    <row r="31" spans="1:6" s="10" customFormat="1" ht="15.75" hidden="1">
      <c r="A31" s="89" t="s">
        <v>295</v>
      </c>
      <c r="B31" s="17">
        <v>2</v>
      </c>
      <c r="C31" s="130"/>
      <c r="D31" s="130"/>
      <c r="E31" s="130"/>
      <c r="F31" s="12"/>
    </row>
    <row r="32" spans="1:6" s="10" customFormat="1" ht="15.75" hidden="1">
      <c r="A32" s="89" t="s">
        <v>296</v>
      </c>
      <c r="B32" s="17">
        <v>2</v>
      </c>
      <c r="C32" s="130"/>
      <c r="D32" s="130"/>
      <c r="E32" s="130"/>
      <c r="F32" s="12"/>
    </row>
    <row r="33" spans="1:6" s="10" customFormat="1" ht="15.75" hidden="1">
      <c r="A33" s="89" t="s">
        <v>297</v>
      </c>
      <c r="B33" s="17">
        <v>2</v>
      </c>
      <c r="C33" s="130"/>
      <c r="D33" s="130"/>
      <c r="E33" s="130"/>
      <c r="F33" s="12"/>
    </row>
    <row r="34" spans="1:6" s="10" customFormat="1" ht="31.5" hidden="1">
      <c r="A34" s="89" t="s">
        <v>298</v>
      </c>
      <c r="B34" s="17">
        <v>2</v>
      </c>
      <c r="C34" s="130"/>
      <c r="D34" s="130"/>
      <c r="E34" s="130"/>
      <c r="F34" s="12"/>
    </row>
    <row r="35" spans="1:6" s="10" customFormat="1" ht="15.75" hidden="1">
      <c r="A35" s="89" t="s">
        <v>299</v>
      </c>
      <c r="B35" s="17">
        <v>2</v>
      </c>
      <c r="C35" s="130"/>
      <c r="D35" s="130"/>
      <c r="E35" s="130"/>
      <c r="F35" s="12"/>
    </row>
    <row r="36" spans="1:6" s="10" customFormat="1" ht="15.75" hidden="1">
      <c r="A36" s="89" t="s">
        <v>300</v>
      </c>
      <c r="B36" s="17">
        <v>2</v>
      </c>
      <c r="C36" s="130"/>
      <c r="D36" s="130"/>
      <c r="E36" s="130"/>
      <c r="F36" s="12"/>
    </row>
    <row r="37" spans="1:6" s="10" customFormat="1" ht="15.75" hidden="1">
      <c r="A37" s="89" t="s">
        <v>510</v>
      </c>
      <c r="B37" s="17">
        <v>2</v>
      </c>
      <c r="C37" s="130"/>
      <c r="D37" s="130"/>
      <c r="E37" s="130"/>
      <c r="F37" s="12"/>
    </row>
    <row r="38" spans="1:6" s="10" customFormat="1" ht="15.75" hidden="1">
      <c r="A38" s="89" t="s">
        <v>301</v>
      </c>
      <c r="B38" s="17">
        <v>2</v>
      </c>
      <c r="C38" s="130"/>
      <c r="D38" s="130"/>
      <c r="E38" s="130"/>
      <c r="F38" s="12"/>
    </row>
    <row r="39" spans="1:6" s="10" customFormat="1" ht="15.75" hidden="1">
      <c r="A39" s="89" t="s">
        <v>446</v>
      </c>
      <c r="B39" s="17">
        <v>2</v>
      </c>
      <c r="C39" s="130"/>
      <c r="D39" s="130"/>
      <c r="E39" s="130"/>
      <c r="F39" s="12"/>
    </row>
    <row r="40" spans="1:6" s="10" customFormat="1" ht="15.75" hidden="1">
      <c r="A40" s="89" t="s">
        <v>541</v>
      </c>
      <c r="B40" s="17">
        <v>2</v>
      </c>
      <c r="C40" s="130"/>
      <c r="D40" s="130"/>
      <c r="E40" s="130"/>
      <c r="F40" s="12"/>
    </row>
    <row r="41" spans="1:6" s="10" customFormat="1" ht="15.75" hidden="1">
      <c r="A41" s="89" t="s">
        <v>493</v>
      </c>
      <c r="B41" s="17">
        <v>2</v>
      </c>
      <c r="C41" s="130"/>
      <c r="D41" s="130"/>
      <c r="E41" s="130"/>
      <c r="F41" s="12"/>
    </row>
    <row r="42" spans="1:6" s="10" customFormat="1" ht="15.75" hidden="1">
      <c r="A42" s="89" t="s">
        <v>302</v>
      </c>
      <c r="B42" s="17">
        <v>2</v>
      </c>
      <c r="C42" s="130"/>
      <c r="D42" s="130"/>
      <c r="E42" s="130"/>
      <c r="F42" s="12"/>
    </row>
    <row r="43" spans="1:6" s="10" customFormat="1" ht="31.5">
      <c r="A43" s="64" t="s">
        <v>622</v>
      </c>
      <c r="B43" s="17">
        <v>2</v>
      </c>
      <c r="C43" s="84">
        <v>0</v>
      </c>
      <c r="D43" s="84">
        <v>0</v>
      </c>
      <c r="E43" s="84">
        <v>882500</v>
      </c>
      <c r="F43" s="12"/>
    </row>
    <row r="44" spans="1:6" s="10" customFormat="1" ht="31.5">
      <c r="A44" s="112" t="s">
        <v>447</v>
      </c>
      <c r="B44" s="17"/>
      <c r="C44" s="84">
        <f>SUM(C31:C42)</f>
        <v>0</v>
      </c>
      <c r="D44" s="84">
        <f>SUM(D31:D43)</f>
        <v>0</v>
      </c>
      <c r="E44" s="84">
        <f>SUM(E31:E43)</f>
        <v>882500</v>
      </c>
      <c r="F44" s="12"/>
    </row>
    <row r="45" spans="1:6" s="10" customFormat="1" ht="15.75" hidden="1">
      <c r="A45" s="89"/>
      <c r="B45" s="17"/>
      <c r="C45" s="130"/>
      <c r="D45" s="130"/>
      <c r="E45" s="130"/>
      <c r="F45" s="12"/>
    </row>
    <row r="46" spans="1:6" s="10" customFormat="1" ht="15.75" hidden="1">
      <c r="A46" s="112" t="s">
        <v>448</v>
      </c>
      <c r="B46" s="17"/>
      <c r="C46" s="130">
        <f>SUM(C45)</f>
        <v>0</v>
      </c>
      <c r="D46" s="130">
        <f>SUM(D45)</f>
        <v>0</v>
      </c>
      <c r="E46" s="130">
        <f>SUM(E45)</f>
        <v>0</v>
      </c>
      <c r="F46" s="12"/>
    </row>
    <row r="47" spans="1:6" s="10" customFormat="1" ht="15.75" hidden="1">
      <c r="A47" s="64"/>
      <c r="B47" s="17"/>
      <c r="C47" s="130"/>
      <c r="D47" s="130"/>
      <c r="E47" s="130"/>
      <c r="F47" s="12"/>
    </row>
    <row r="48" spans="1:6" s="10" customFormat="1" ht="15.75" hidden="1">
      <c r="A48" s="64" t="s">
        <v>304</v>
      </c>
      <c r="B48" s="17"/>
      <c r="C48" s="130"/>
      <c r="D48" s="130"/>
      <c r="E48" s="130"/>
      <c r="F48" s="12"/>
    </row>
    <row r="49" spans="1:6" s="10" customFormat="1" ht="15.75" hidden="1">
      <c r="A49" s="64"/>
      <c r="B49" s="17"/>
      <c r="C49" s="130"/>
      <c r="D49" s="130"/>
      <c r="E49" s="130"/>
      <c r="F49" s="12"/>
    </row>
    <row r="50" spans="1:6" s="10" customFormat="1" ht="31.5" hidden="1">
      <c r="A50" s="64" t="s">
        <v>307</v>
      </c>
      <c r="B50" s="17"/>
      <c r="C50" s="130"/>
      <c r="D50" s="130"/>
      <c r="E50" s="130"/>
      <c r="F50" s="12"/>
    </row>
    <row r="51" spans="1:6" s="10" customFormat="1" ht="15.75" hidden="1">
      <c r="A51" s="64"/>
      <c r="B51" s="17"/>
      <c r="C51" s="130"/>
      <c r="D51" s="130"/>
      <c r="E51" s="130"/>
      <c r="F51" s="12"/>
    </row>
    <row r="52" spans="1:6" s="10" customFormat="1" ht="31.5" hidden="1">
      <c r="A52" s="64" t="s">
        <v>306</v>
      </c>
      <c r="B52" s="17"/>
      <c r="C52" s="130"/>
      <c r="D52" s="130"/>
      <c r="E52" s="130"/>
      <c r="F52" s="12"/>
    </row>
    <row r="53" spans="1:6" s="10" customFormat="1" ht="15.75" hidden="1">
      <c r="A53" s="64"/>
      <c r="B53" s="17"/>
      <c r="C53" s="130"/>
      <c r="D53" s="130"/>
      <c r="E53" s="130"/>
      <c r="F53" s="12"/>
    </row>
    <row r="54" spans="1:6" s="10" customFormat="1" ht="31.5" hidden="1">
      <c r="A54" s="64" t="s">
        <v>305</v>
      </c>
      <c r="B54" s="17"/>
      <c r="C54" s="130"/>
      <c r="D54" s="130"/>
      <c r="E54" s="130"/>
      <c r="F54" s="12"/>
    </row>
    <row r="55" spans="1:6" s="10" customFormat="1" ht="15.75" hidden="1">
      <c r="A55" s="89" t="s">
        <v>508</v>
      </c>
      <c r="B55" s="17">
        <v>2</v>
      </c>
      <c r="C55" s="130"/>
      <c r="D55" s="130"/>
      <c r="E55" s="130"/>
      <c r="F55" s="12"/>
    </row>
    <row r="56" spans="1:6" s="10" customFormat="1" ht="15.75" hidden="1">
      <c r="A56" s="89"/>
      <c r="B56" s="17"/>
      <c r="C56" s="130"/>
      <c r="D56" s="130"/>
      <c r="E56" s="130"/>
      <c r="F56" s="12"/>
    </row>
    <row r="57" spans="1:6" s="10" customFormat="1" ht="15.75" hidden="1">
      <c r="A57" s="89"/>
      <c r="B57" s="17"/>
      <c r="C57" s="130"/>
      <c r="D57" s="130"/>
      <c r="E57" s="130"/>
      <c r="F57" s="12"/>
    </row>
    <row r="58" spans="1:6" s="10" customFormat="1" ht="15.75" hidden="1">
      <c r="A58" s="89" t="s">
        <v>509</v>
      </c>
      <c r="B58" s="17">
        <v>2</v>
      </c>
      <c r="C58" s="130"/>
      <c r="D58" s="130"/>
      <c r="E58" s="130"/>
      <c r="F58" s="12"/>
    </row>
    <row r="59" spans="1:6" s="10" customFormat="1" ht="15.75" hidden="1">
      <c r="A59" s="111" t="s">
        <v>485</v>
      </c>
      <c r="B59" s="102"/>
      <c r="C59" s="130">
        <f>SUM(C55:C58)</f>
        <v>0</v>
      </c>
      <c r="D59" s="130">
        <f>SUM(D55:D58)</f>
        <v>0</v>
      </c>
      <c r="E59" s="130">
        <f>SUM(E55:E58)</f>
        <v>0</v>
      </c>
      <c r="F59" s="12"/>
    </row>
    <row r="60" spans="1:6" s="10" customFormat="1" ht="15.75" hidden="1">
      <c r="A60" s="89" t="s">
        <v>167</v>
      </c>
      <c r="B60" s="102">
        <v>2</v>
      </c>
      <c r="C60" s="130"/>
      <c r="D60" s="130"/>
      <c r="E60" s="130"/>
      <c r="F60" s="12"/>
    </row>
    <row r="61" spans="1:6" s="10" customFormat="1" ht="15.75" hidden="1">
      <c r="A61" s="89" t="s">
        <v>308</v>
      </c>
      <c r="B61" s="102">
        <v>2</v>
      </c>
      <c r="C61" s="130"/>
      <c r="D61" s="130"/>
      <c r="E61" s="130"/>
      <c r="F61" s="12"/>
    </row>
    <row r="62" spans="1:6" s="10" customFormat="1" ht="15.75" hidden="1">
      <c r="A62" s="89" t="s">
        <v>168</v>
      </c>
      <c r="B62" s="102">
        <v>2</v>
      </c>
      <c r="C62" s="130"/>
      <c r="D62" s="130"/>
      <c r="E62" s="130"/>
      <c r="F62" s="12"/>
    </row>
    <row r="63" spans="1:6" s="10" customFormat="1" ht="15.75" hidden="1">
      <c r="A63" s="111" t="s">
        <v>170</v>
      </c>
      <c r="B63" s="102"/>
      <c r="C63" s="130">
        <f>SUM(C60:C62)</f>
        <v>0</v>
      </c>
      <c r="D63" s="130">
        <f>SUM(D60:D62)</f>
        <v>0</v>
      </c>
      <c r="E63" s="130">
        <f>SUM(E60:E62)</f>
        <v>0</v>
      </c>
      <c r="F63" s="12"/>
    </row>
    <row r="64" spans="1:6" s="10" customFormat="1" ht="15.75" hidden="1">
      <c r="A64" s="89" t="s">
        <v>522</v>
      </c>
      <c r="B64" s="102">
        <v>2</v>
      </c>
      <c r="C64" s="130"/>
      <c r="D64" s="130"/>
      <c r="E64" s="130"/>
      <c r="F64" s="12"/>
    </row>
    <row r="65" spans="1:6" s="10" customFormat="1" ht="15.75" hidden="1">
      <c r="A65" s="89"/>
      <c r="B65" s="102"/>
      <c r="C65" s="130"/>
      <c r="D65" s="130"/>
      <c r="E65" s="130"/>
      <c r="F65" s="12"/>
    </row>
    <row r="66" spans="1:6" s="10" customFormat="1" ht="15.75" hidden="1">
      <c r="A66" s="89"/>
      <c r="B66" s="102"/>
      <c r="C66" s="130"/>
      <c r="D66" s="130"/>
      <c r="E66" s="130"/>
      <c r="F66" s="12"/>
    </row>
    <row r="67" spans="1:6" s="10" customFormat="1" ht="15.75" hidden="1">
      <c r="A67" s="89"/>
      <c r="B67" s="102"/>
      <c r="C67" s="130"/>
      <c r="D67" s="130"/>
      <c r="E67" s="130"/>
      <c r="F67" s="12"/>
    </row>
    <row r="68" spans="1:6" s="10" customFormat="1" ht="15.75" hidden="1">
      <c r="A68" s="111" t="s">
        <v>171</v>
      </c>
      <c r="B68" s="102"/>
      <c r="C68" s="130">
        <f>SUM(C64:C67)</f>
        <v>0</v>
      </c>
      <c r="D68" s="130">
        <f>SUM(D64:D67)</f>
        <v>0</v>
      </c>
      <c r="E68" s="130">
        <f>SUM(E64:E67)</f>
        <v>0</v>
      </c>
      <c r="F68" s="12"/>
    </row>
    <row r="69" spans="1:6" s="10" customFormat="1" ht="15.75" hidden="1">
      <c r="A69" s="89" t="s">
        <v>142</v>
      </c>
      <c r="B69" s="17">
        <v>2</v>
      </c>
      <c r="C69" s="130"/>
      <c r="D69" s="130"/>
      <c r="E69" s="130"/>
      <c r="F69" s="12"/>
    </row>
    <row r="70" spans="1:6" s="10" customFormat="1" ht="15.75" hidden="1">
      <c r="A70" s="89" t="s">
        <v>462</v>
      </c>
      <c r="B70" s="104">
        <v>2</v>
      </c>
      <c r="C70" s="130"/>
      <c r="D70" s="130"/>
      <c r="E70" s="130"/>
      <c r="F70" s="12"/>
    </row>
    <row r="71" spans="1:6" s="10" customFormat="1" ht="15.75">
      <c r="A71" s="89" t="s">
        <v>471</v>
      </c>
      <c r="B71" s="104">
        <v>2</v>
      </c>
      <c r="C71" s="84">
        <v>2232</v>
      </c>
      <c r="D71" s="84">
        <v>2232</v>
      </c>
      <c r="E71" s="84">
        <v>2232</v>
      </c>
      <c r="F71" s="12"/>
    </row>
    <row r="72" spans="1:6" s="10" customFormat="1" ht="15.75" hidden="1">
      <c r="A72" s="89" t="s">
        <v>463</v>
      </c>
      <c r="B72" s="104">
        <v>2</v>
      </c>
      <c r="C72" s="130"/>
      <c r="D72" s="130"/>
      <c r="E72" s="130"/>
      <c r="F72" s="12"/>
    </row>
    <row r="73" spans="1:6" s="10" customFormat="1" ht="15.75" hidden="1">
      <c r="A73" s="89" t="s">
        <v>472</v>
      </c>
      <c r="B73" s="104">
        <v>2</v>
      </c>
      <c r="C73" s="130"/>
      <c r="D73" s="130"/>
      <c r="E73" s="130"/>
      <c r="F73" s="12"/>
    </row>
    <row r="74" spans="1:6" s="10" customFormat="1" ht="15.75" hidden="1">
      <c r="A74" s="89" t="s">
        <v>464</v>
      </c>
      <c r="B74" s="104">
        <v>2</v>
      </c>
      <c r="C74" s="130"/>
      <c r="D74" s="130"/>
      <c r="E74" s="130"/>
      <c r="F74" s="12"/>
    </row>
    <row r="75" spans="1:6" s="10" customFormat="1" ht="15.75" hidden="1">
      <c r="A75" s="89" t="s">
        <v>473</v>
      </c>
      <c r="B75" s="104">
        <v>2</v>
      </c>
      <c r="C75" s="130"/>
      <c r="D75" s="130"/>
      <c r="E75" s="130"/>
      <c r="F75" s="12"/>
    </row>
    <row r="76" spans="1:6" s="10" customFormat="1" ht="15.75" hidden="1">
      <c r="A76" s="89" t="s">
        <v>131</v>
      </c>
      <c r="B76" s="17"/>
      <c r="C76" s="130"/>
      <c r="D76" s="130"/>
      <c r="E76" s="130"/>
      <c r="F76" s="12"/>
    </row>
    <row r="77" spans="1:6" s="10" customFormat="1" ht="15.75" hidden="1">
      <c r="A77" s="89" t="s">
        <v>131</v>
      </c>
      <c r="B77" s="17"/>
      <c r="C77" s="130"/>
      <c r="D77" s="130"/>
      <c r="E77" s="130"/>
      <c r="F77" s="12"/>
    </row>
    <row r="78" spans="1:6" s="10" customFormat="1" ht="31.5">
      <c r="A78" s="111" t="s">
        <v>172</v>
      </c>
      <c r="B78" s="17"/>
      <c r="C78" s="84">
        <f>SUM(C69:C77)</f>
        <v>2232</v>
      </c>
      <c r="D78" s="84">
        <f>SUM(D69:D77)</f>
        <v>2232</v>
      </c>
      <c r="E78" s="84">
        <f>SUM(E69:E77)</f>
        <v>2232</v>
      </c>
      <c r="F78" s="12"/>
    </row>
    <row r="79" spans="1:6" s="10" customFormat="1" ht="15.75" hidden="1">
      <c r="A79" s="89" t="s">
        <v>474</v>
      </c>
      <c r="B79" s="104">
        <v>2</v>
      </c>
      <c r="C79" s="130"/>
      <c r="D79" s="130"/>
      <c r="E79" s="130"/>
      <c r="F79" s="12"/>
    </row>
    <row r="80" spans="1:6" s="10" customFormat="1" ht="15.75" hidden="1">
      <c r="A80" s="89" t="s">
        <v>475</v>
      </c>
      <c r="B80" s="104">
        <v>2</v>
      </c>
      <c r="C80" s="130"/>
      <c r="D80" s="130"/>
      <c r="E80" s="130"/>
      <c r="F80" s="12"/>
    </row>
    <row r="81" spans="1:6" s="10" customFormat="1" ht="15.75" hidden="1">
      <c r="A81" s="89" t="s">
        <v>476</v>
      </c>
      <c r="B81" s="104">
        <v>2</v>
      </c>
      <c r="C81" s="130"/>
      <c r="D81" s="130"/>
      <c r="E81" s="130"/>
      <c r="F81" s="12"/>
    </row>
    <row r="82" spans="1:6" s="10" customFormat="1" ht="15.75" hidden="1">
      <c r="A82" s="89" t="s">
        <v>477</v>
      </c>
      <c r="B82" s="104">
        <v>2</v>
      </c>
      <c r="C82" s="130"/>
      <c r="D82" s="130"/>
      <c r="E82" s="130"/>
      <c r="F82" s="12"/>
    </row>
    <row r="83" spans="1:6" s="10" customFormat="1" ht="15.75" hidden="1">
      <c r="A83" s="89" t="s">
        <v>478</v>
      </c>
      <c r="B83" s="104">
        <v>2</v>
      </c>
      <c r="C83" s="130"/>
      <c r="D83" s="130"/>
      <c r="E83" s="130"/>
      <c r="F83" s="12"/>
    </row>
    <row r="84" spans="1:6" s="10" customFormat="1" ht="15.75" hidden="1">
      <c r="A84" s="89" t="s">
        <v>479</v>
      </c>
      <c r="B84" s="104">
        <v>2</v>
      </c>
      <c r="C84" s="130"/>
      <c r="D84" s="130"/>
      <c r="E84" s="130"/>
      <c r="F84" s="12"/>
    </row>
    <row r="85" spans="1:6" s="10" customFormat="1" ht="15.75" hidden="1">
      <c r="A85" s="89" t="s">
        <v>480</v>
      </c>
      <c r="B85" s="17">
        <v>2</v>
      </c>
      <c r="C85" s="130"/>
      <c r="D85" s="130"/>
      <c r="E85" s="130"/>
      <c r="F85" s="12"/>
    </row>
    <row r="86" spans="1:6" s="10" customFormat="1" ht="15.75" hidden="1">
      <c r="A86" s="89" t="s">
        <v>481</v>
      </c>
      <c r="B86" s="17">
        <v>2</v>
      </c>
      <c r="C86" s="130"/>
      <c r="D86" s="130"/>
      <c r="E86" s="130"/>
      <c r="F86" s="12"/>
    </row>
    <row r="87" spans="1:6" s="10" customFormat="1" ht="15.75" hidden="1">
      <c r="A87" s="89" t="s">
        <v>131</v>
      </c>
      <c r="B87" s="17"/>
      <c r="C87" s="130"/>
      <c r="D87" s="130"/>
      <c r="E87" s="130"/>
      <c r="F87" s="12"/>
    </row>
    <row r="88" spans="1:6" s="10" customFormat="1" ht="15.75" hidden="1">
      <c r="A88" s="89" t="s">
        <v>131</v>
      </c>
      <c r="B88" s="17"/>
      <c r="C88" s="130"/>
      <c r="D88" s="130"/>
      <c r="E88" s="130"/>
      <c r="F88" s="12"/>
    </row>
    <row r="89" spans="1:6" s="10" customFormat="1" ht="15.75" hidden="1">
      <c r="A89" s="111" t="s">
        <v>309</v>
      </c>
      <c r="B89" s="17"/>
      <c r="C89" s="130">
        <f>SUM(C79:C88)</f>
        <v>0</v>
      </c>
      <c r="D89" s="130">
        <f>SUM(D79:D88)</f>
        <v>0</v>
      </c>
      <c r="E89" s="130">
        <f>SUM(E79:E88)</f>
        <v>0</v>
      </c>
      <c r="F89" s="12"/>
    </row>
    <row r="90" spans="1:6" s="10" customFormat="1" ht="15.75" hidden="1">
      <c r="A90" s="64"/>
      <c r="B90" s="17"/>
      <c r="C90" s="130"/>
      <c r="D90" s="130"/>
      <c r="E90" s="130"/>
      <c r="F90" s="12"/>
    </row>
    <row r="91" spans="1:6" s="10" customFormat="1" ht="15.75" hidden="1">
      <c r="A91" s="64" t="s">
        <v>621</v>
      </c>
      <c r="B91" s="17"/>
      <c r="C91" s="130"/>
      <c r="D91" s="130"/>
      <c r="E91" s="130"/>
      <c r="F91" s="12"/>
    </row>
    <row r="92" spans="1:6" s="10" customFormat="1" ht="31.5">
      <c r="A92" s="112" t="s">
        <v>310</v>
      </c>
      <c r="B92" s="17"/>
      <c r="C92" s="84">
        <f>C59+C63+C68+C78+C89</f>
        <v>2232</v>
      </c>
      <c r="D92" s="84">
        <f>D59+D63+D68+D78+D89</f>
        <v>2232</v>
      </c>
      <c r="E92" s="84">
        <f>E59+E63+E68+E78+E89</f>
        <v>2232</v>
      </c>
      <c r="F92" s="12"/>
    </row>
    <row r="93" spans="1:6" s="10" customFormat="1" ht="31.5">
      <c r="A93" s="43" t="s">
        <v>280</v>
      </c>
      <c r="B93" s="104"/>
      <c r="C93" s="86">
        <f>SUM(C94:C94:C96)</f>
        <v>10398448</v>
      </c>
      <c r="D93" s="86">
        <f>SUM(D94:D94:D96)</f>
        <v>10398448</v>
      </c>
      <c r="E93" s="86">
        <f>SUM(E94:E94:E96)</f>
        <v>11280948</v>
      </c>
      <c r="F93" s="12"/>
    </row>
    <row r="94" spans="1:6" s="10" customFormat="1" ht="15.75">
      <c r="A94" s="89" t="s">
        <v>406</v>
      </c>
      <c r="B94" s="102">
        <v>1</v>
      </c>
      <c r="C94" s="84">
        <f>SUMIF($B$6:$B$93,"1",C$6:C$93)</f>
        <v>0</v>
      </c>
      <c r="D94" s="84">
        <f>SUMIF($B$6:$B$93,"1",D$6:D$93)</f>
        <v>0</v>
      </c>
      <c r="E94" s="84">
        <f>SUMIF($B$6:$B$93,"1",E$6:E$93)</f>
        <v>0</v>
      </c>
      <c r="F94" s="12"/>
    </row>
    <row r="95" spans="1:6" s="10" customFormat="1" ht="15.75">
      <c r="A95" s="89" t="s">
        <v>245</v>
      </c>
      <c r="B95" s="102">
        <v>2</v>
      </c>
      <c r="C95" s="84">
        <f>SUMIF($B$6:$B$93,"2",C$6:C$93)</f>
        <v>10398448</v>
      </c>
      <c r="D95" s="84">
        <f>SUMIF($B$6:$B$93,"2",D$6:D$93)</f>
        <v>10398448</v>
      </c>
      <c r="E95" s="84">
        <f>SUMIF($B$6:$B$93,"2",E$6:E$93)</f>
        <v>11280948</v>
      </c>
      <c r="F95" s="12"/>
    </row>
    <row r="96" spans="1:6" s="10" customFormat="1" ht="15.75">
      <c r="A96" s="89" t="s">
        <v>137</v>
      </c>
      <c r="B96" s="102">
        <v>3</v>
      </c>
      <c r="C96" s="84">
        <f>SUMIF($B$6:$B$93,"3",C$6:C$93)</f>
        <v>0</v>
      </c>
      <c r="D96" s="84">
        <f>SUMIF($B$6:$B$93,"3",D$6:D$93)</f>
        <v>0</v>
      </c>
      <c r="E96" s="84">
        <f>SUMIF($B$6:$B$93,"3",E$6:E$93)</f>
        <v>0</v>
      </c>
      <c r="F96" s="12"/>
    </row>
    <row r="97" spans="1:6" s="10" customFormat="1" ht="31.5" hidden="1">
      <c r="A97" s="68" t="s">
        <v>311</v>
      </c>
      <c r="B97" s="17"/>
      <c r="C97" s="138"/>
      <c r="D97" s="138"/>
      <c r="E97" s="138"/>
      <c r="F97" s="12"/>
    </row>
    <row r="98" spans="1:6" s="10" customFormat="1" ht="15.75" hidden="1">
      <c r="A98" s="89" t="s">
        <v>169</v>
      </c>
      <c r="B98" s="17">
        <v>2</v>
      </c>
      <c r="C98" s="130"/>
      <c r="D98" s="130"/>
      <c r="E98" s="130"/>
      <c r="F98" s="12"/>
    </row>
    <row r="99" spans="1:6" s="10" customFormat="1" ht="15.75" hidden="1">
      <c r="A99" s="89" t="s">
        <v>313</v>
      </c>
      <c r="B99" s="17">
        <v>2</v>
      </c>
      <c r="C99" s="130"/>
      <c r="D99" s="130"/>
      <c r="E99" s="130"/>
      <c r="F99" s="12"/>
    </row>
    <row r="100" spans="1:6" s="10" customFormat="1" ht="31.5" hidden="1">
      <c r="A100" s="89" t="s">
        <v>314</v>
      </c>
      <c r="B100" s="17">
        <v>2</v>
      </c>
      <c r="C100" s="130"/>
      <c r="D100" s="130"/>
      <c r="E100" s="130"/>
      <c r="F100" s="12"/>
    </row>
    <row r="101" spans="1:6" s="10" customFormat="1" ht="31.5" hidden="1">
      <c r="A101" s="89" t="s">
        <v>315</v>
      </c>
      <c r="B101" s="17">
        <v>2</v>
      </c>
      <c r="C101" s="130"/>
      <c r="D101" s="130"/>
      <c r="E101" s="130"/>
      <c r="F101" s="12"/>
    </row>
    <row r="102" spans="1:6" s="10" customFormat="1" ht="31.5" hidden="1">
      <c r="A102" s="89" t="s">
        <v>316</v>
      </c>
      <c r="B102" s="17">
        <v>2</v>
      </c>
      <c r="C102" s="130"/>
      <c r="D102" s="130"/>
      <c r="E102" s="130"/>
      <c r="F102" s="12"/>
    </row>
    <row r="103" spans="1:6" s="10" customFormat="1" ht="31.5" hidden="1">
      <c r="A103" s="89" t="s">
        <v>317</v>
      </c>
      <c r="B103" s="17">
        <v>2</v>
      </c>
      <c r="C103" s="130"/>
      <c r="D103" s="130"/>
      <c r="E103" s="130"/>
      <c r="F103" s="12"/>
    </row>
    <row r="104" spans="1:6" s="10" customFormat="1" ht="15.75" hidden="1">
      <c r="A104" s="111" t="s">
        <v>318</v>
      </c>
      <c r="B104" s="17"/>
      <c r="C104" s="130">
        <f>SUM(C98:C103)</f>
        <v>0</v>
      </c>
      <c r="D104" s="130">
        <f>SUM(D98:D103)</f>
        <v>0</v>
      </c>
      <c r="E104" s="130">
        <f>SUM(E98:E103)</f>
        <v>0</v>
      </c>
      <c r="F104" s="12"/>
    </row>
    <row r="105" spans="1:6" s="10" customFormat="1" ht="15.75" hidden="1">
      <c r="A105" s="89"/>
      <c r="B105" s="17"/>
      <c r="C105" s="130"/>
      <c r="D105" s="130"/>
      <c r="E105" s="130"/>
      <c r="F105" s="12"/>
    </row>
    <row r="106" spans="1:6" s="10" customFormat="1" ht="15.75" hidden="1">
      <c r="A106" s="89"/>
      <c r="B106" s="17"/>
      <c r="C106" s="130"/>
      <c r="D106" s="130"/>
      <c r="E106" s="130"/>
      <c r="F106" s="12"/>
    </row>
    <row r="107" spans="1:6" s="10" customFormat="1" ht="15.75" hidden="1">
      <c r="A107" s="111" t="s">
        <v>319</v>
      </c>
      <c r="B107" s="17"/>
      <c r="C107" s="130">
        <f>SUM(C105:C106)</f>
        <v>0</v>
      </c>
      <c r="D107" s="130">
        <f>SUM(D105:D106)</f>
        <v>0</v>
      </c>
      <c r="E107" s="130">
        <f>SUM(E105:E106)</f>
        <v>0</v>
      </c>
      <c r="F107" s="12"/>
    </row>
    <row r="108" spans="1:6" s="10" customFormat="1" ht="15.75" hidden="1">
      <c r="A108" s="112" t="s">
        <v>320</v>
      </c>
      <c r="B108" s="17"/>
      <c r="C108" s="130">
        <f>C104+C107</f>
        <v>0</v>
      </c>
      <c r="D108" s="130">
        <f>D104+D107</f>
        <v>0</v>
      </c>
      <c r="E108" s="130">
        <f>E104+E107</f>
        <v>0</v>
      </c>
      <c r="F108" s="12"/>
    </row>
    <row r="109" spans="1:6" s="10" customFormat="1" ht="15.75" hidden="1">
      <c r="A109" s="64"/>
      <c r="B109" s="17"/>
      <c r="C109" s="130"/>
      <c r="D109" s="130"/>
      <c r="E109" s="130"/>
      <c r="F109" s="12"/>
    </row>
    <row r="110" spans="1:6" s="10" customFormat="1" ht="31.5" hidden="1">
      <c r="A110" s="64" t="s">
        <v>321</v>
      </c>
      <c r="B110" s="17"/>
      <c r="C110" s="130"/>
      <c r="D110" s="130"/>
      <c r="E110" s="130"/>
      <c r="F110" s="12"/>
    </row>
    <row r="111" spans="1:6" s="10" customFormat="1" ht="15.75" hidden="1">
      <c r="A111" s="64"/>
      <c r="B111" s="17"/>
      <c r="C111" s="130"/>
      <c r="D111" s="130"/>
      <c r="E111" s="130"/>
      <c r="F111" s="12"/>
    </row>
    <row r="112" spans="1:6" s="10" customFormat="1" ht="31.5" hidden="1">
      <c r="A112" s="64" t="s">
        <v>322</v>
      </c>
      <c r="B112" s="17"/>
      <c r="C112" s="130"/>
      <c r="D112" s="130"/>
      <c r="E112" s="130"/>
      <c r="F112" s="12"/>
    </row>
    <row r="113" spans="1:6" s="10" customFormat="1" ht="15.75" hidden="1">
      <c r="A113" s="64"/>
      <c r="B113" s="17"/>
      <c r="C113" s="130"/>
      <c r="D113" s="130"/>
      <c r="E113" s="130"/>
      <c r="F113" s="12"/>
    </row>
    <row r="114" spans="1:6" s="10" customFormat="1" ht="31.5" hidden="1">
      <c r="A114" s="64" t="s">
        <v>323</v>
      </c>
      <c r="B114" s="17"/>
      <c r="C114" s="130"/>
      <c r="D114" s="130"/>
      <c r="E114" s="130"/>
      <c r="F114" s="12"/>
    </row>
    <row r="115" spans="1:6" s="10" customFormat="1" ht="31.5" hidden="1">
      <c r="A115" s="89" t="s">
        <v>495</v>
      </c>
      <c r="B115" s="17">
        <v>2</v>
      </c>
      <c r="C115" s="130"/>
      <c r="D115" s="130"/>
      <c r="E115" s="130"/>
      <c r="F115" s="12"/>
    </row>
    <row r="116" spans="1:6" s="10" customFormat="1" ht="15.75" hidden="1">
      <c r="A116" s="111" t="s">
        <v>496</v>
      </c>
      <c r="B116" s="17"/>
      <c r="C116" s="84">
        <f>SUM(C114:C115)</f>
        <v>0</v>
      </c>
      <c r="D116" s="84">
        <f>SUM(D114:D115)</f>
        <v>0</v>
      </c>
      <c r="E116" s="84">
        <f>SUM(E114:E115)</f>
        <v>0</v>
      </c>
      <c r="F116" s="12"/>
    </row>
    <row r="117" spans="1:6" s="10" customFormat="1" ht="15.75" hidden="1">
      <c r="A117" s="64"/>
      <c r="B117" s="17"/>
      <c r="C117" s="130"/>
      <c r="D117" s="130"/>
      <c r="E117" s="130"/>
      <c r="F117" s="12"/>
    </row>
    <row r="118" spans="1:6" s="10" customFormat="1" ht="31.5" hidden="1">
      <c r="A118" s="111" t="s">
        <v>515</v>
      </c>
      <c r="B118" s="17"/>
      <c r="C118" s="130">
        <f>SUM(C117)</f>
        <v>0</v>
      </c>
      <c r="D118" s="130">
        <f>SUM(D117)</f>
        <v>0</v>
      </c>
      <c r="E118" s="130">
        <f>SUM(E117)</f>
        <v>0</v>
      </c>
      <c r="F118" s="12"/>
    </row>
    <row r="119" spans="1:6" s="10" customFormat="1" ht="15.75" hidden="1">
      <c r="A119" s="111"/>
      <c r="B119" s="17"/>
      <c r="C119" s="130"/>
      <c r="D119" s="130"/>
      <c r="E119" s="130"/>
      <c r="F119" s="12"/>
    </row>
    <row r="120" spans="1:6" s="10" customFormat="1" ht="15.75" hidden="1">
      <c r="A120" s="89"/>
      <c r="B120" s="17"/>
      <c r="C120" s="130"/>
      <c r="D120" s="130"/>
      <c r="E120" s="130"/>
      <c r="F120" s="12"/>
    </row>
    <row r="121" spans="1:6" s="10" customFormat="1" ht="15.75" hidden="1">
      <c r="A121" s="111" t="s">
        <v>171</v>
      </c>
      <c r="B121" s="17"/>
      <c r="C121" s="130">
        <f>SUM(C119:C120)</f>
        <v>0</v>
      </c>
      <c r="D121" s="130">
        <f>SUM(D119:D120)</f>
        <v>0</v>
      </c>
      <c r="E121" s="130">
        <f>SUM(E119:E120)</f>
        <v>0</v>
      </c>
      <c r="F121" s="12"/>
    </row>
    <row r="122" spans="1:6" s="10" customFormat="1" ht="15.75" hidden="1">
      <c r="A122" s="111"/>
      <c r="B122" s="17"/>
      <c r="C122" s="130"/>
      <c r="D122" s="130"/>
      <c r="E122" s="130"/>
      <c r="F122" s="12"/>
    </row>
    <row r="123" spans="1:6" s="10" customFormat="1" ht="15.75" hidden="1">
      <c r="A123" s="126"/>
      <c r="B123" s="17"/>
      <c r="C123" s="130"/>
      <c r="D123" s="130"/>
      <c r="E123" s="130"/>
      <c r="F123" s="12"/>
    </row>
    <row r="124" spans="1:6" s="10" customFormat="1" ht="15.75" hidden="1">
      <c r="A124" s="126"/>
      <c r="B124" s="17"/>
      <c r="C124" s="130"/>
      <c r="D124" s="130"/>
      <c r="E124" s="130"/>
      <c r="F124" s="12"/>
    </row>
    <row r="125" spans="1:6" s="10" customFormat="1" ht="15.75" hidden="1">
      <c r="A125" s="111" t="s">
        <v>172</v>
      </c>
      <c r="B125" s="17"/>
      <c r="C125" s="130">
        <f>SUM(C123:C124)</f>
        <v>0</v>
      </c>
      <c r="D125" s="130">
        <f>SUM(D123:D124)</f>
        <v>0</v>
      </c>
      <c r="E125" s="130">
        <f>SUM(E123:E124)</f>
        <v>0</v>
      </c>
      <c r="F125" s="12"/>
    </row>
    <row r="126" spans="1:6" s="10" customFormat="1" ht="31.5" hidden="1">
      <c r="A126" s="64" t="s">
        <v>324</v>
      </c>
      <c r="B126" s="17"/>
      <c r="C126" s="84">
        <f>C116+C125+C118+C121</f>
        <v>0</v>
      </c>
      <c r="D126" s="84">
        <f>D116+D125+D118+D121</f>
        <v>0</v>
      </c>
      <c r="E126" s="84">
        <f>E116+E125+E118+E121</f>
        <v>0</v>
      </c>
      <c r="F126" s="12"/>
    </row>
    <row r="127" spans="1:6" s="10" customFormat="1" ht="31.5" hidden="1">
      <c r="A127" s="43" t="s">
        <v>311</v>
      </c>
      <c r="B127" s="104"/>
      <c r="C127" s="86">
        <f>SUM(C128:C128:C130)</f>
        <v>0</v>
      </c>
      <c r="D127" s="86">
        <f>SUM(D128:D128:D130)</f>
        <v>0</v>
      </c>
      <c r="E127" s="86">
        <f>SUM(E128:E128:E130)</f>
        <v>0</v>
      </c>
      <c r="F127" s="12"/>
    </row>
    <row r="128" spans="1:6" s="10" customFormat="1" ht="15.75" hidden="1">
      <c r="A128" s="89" t="s">
        <v>406</v>
      </c>
      <c r="B128" s="102">
        <v>1</v>
      </c>
      <c r="C128" s="84">
        <f>SUMIF($B$97:$B$127,"1",C$97:C$127)</f>
        <v>0</v>
      </c>
      <c r="D128" s="84">
        <f>SUMIF($B$97:$B$127,"1",D$97:D$127)</f>
        <v>0</v>
      </c>
      <c r="E128" s="84">
        <f>SUMIF($B$97:$B$127,"1",E$97:E$127)</f>
        <v>0</v>
      </c>
      <c r="F128" s="12"/>
    </row>
    <row r="129" spans="1:6" s="10" customFormat="1" ht="15.75" hidden="1">
      <c r="A129" s="89" t="s">
        <v>245</v>
      </c>
      <c r="B129" s="102">
        <v>2</v>
      </c>
      <c r="C129" s="84">
        <f>SUMIF($B$97:$B$127,"2",C$97:C$127)</f>
        <v>0</v>
      </c>
      <c r="D129" s="84">
        <f>SUMIF($B$97:$B$127,"2",D$97:D$127)</f>
        <v>0</v>
      </c>
      <c r="E129" s="84">
        <f>SUMIF($B$97:$B$127,"2",E$97:E$127)</f>
        <v>0</v>
      </c>
      <c r="F129" s="12"/>
    </row>
    <row r="130" spans="1:6" s="10" customFormat="1" ht="15.75" hidden="1">
      <c r="A130" s="89" t="s">
        <v>137</v>
      </c>
      <c r="B130" s="102">
        <v>3</v>
      </c>
      <c r="C130" s="84">
        <f>SUMIF($B$97:$B$127,"3",C$97:C$127)</f>
        <v>0</v>
      </c>
      <c r="D130" s="84">
        <f>SUMIF($B$97:$B$127,"3",D$97:D$127)</f>
        <v>0</v>
      </c>
      <c r="E130" s="84">
        <f>SUMIF($B$97:$B$127,"3",E$97:E$127)</f>
        <v>0</v>
      </c>
      <c r="F130" s="12"/>
    </row>
    <row r="131" spans="1:6" s="10" customFormat="1" ht="15.75">
      <c r="A131" s="68" t="s">
        <v>326</v>
      </c>
      <c r="B131" s="17"/>
      <c r="C131" s="138"/>
      <c r="D131" s="138"/>
      <c r="E131" s="138"/>
      <c r="F131" s="12"/>
    </row>
    <row r="132" spans="1:6" s="10" customFormat="1" ht="31.5" hidden="1">
      <c r="A132" s="89" t="s">
        <v>328</v>
      </c>
      <c r="B132" s="17">
        <v>2</v>
      </c>
      <c r="C132" s="130"/>
      <c r="D132" s="130"/>
      <c r="E132" s="130"/>
      <c r="F132" s="12"/>
    </row>
    <row r="133" spans="1:6" s="10" customFormat="1" ht="15.75" hidden="1">
      <c r="A133" s="112" t="s">
        <v>327</v>
      </c>
      <c r="B133" s="17"/>
      <c r="C133" s="130">
        <f>SUM(C132)</f>
        <v>0</v>
      </c>
      <c r="D133" s="130">
        <f>SUM(D132)</f>
        <v>0</v>
      </c>
      <c r="E133" s="130">
        <f>SUM(E132)</f>
        <v>0</v>
      </c>
      <c r="F133" s="12"/>
    </row>
    <row r="134" spans="1:6" s="10" customFormat="1" ht="15.75" hidden="1">
      <c r="A134" s="89" t="s">
        <v>129</v>
      </c>
      <c r="B134" s="17">
        <v>3</v>
      </c>
      <c r="C134" s="130"/>
      <c r="D134" s="130"/>
      <c r="E134" s="130"/>
      <c r="F134" s="12"/>
    </row>
    <row r="135" spans="1:6" s="10" customFormat="1" ht="15.75">
      <c r="A135" s="115" t="s">
        <v>128</v>
      </c>
      <c r="B135" s="17">
        <v>3</v>
      </c>
      <c r="C135" s="84">
        <v>747000</v>
      </c>
      <c r="D135" s="84">
        <v>747000</v>
      </c>
      <c r="E135" s="84">
        <v>747000</v>
      </c>
      <c r="F135" s="12"/>
    </row>
    <row r="136" spans="1:6" s="10" customFormat="1" ht="15.75">
      <c r="A136" s="112" t="s">
        <v>329</v>
      </c>
      <c r="B136" s="17"/>
      <c r="C136" s="84">
        <f>SUM(C134:C135)</f>
        <v>747000</v>
      </c>
      <c r="D136" s="84">
        <f>SUM(D134:D135)</f>
        <v>747000</v>
      </c>
      <c r="E136" s="84">
        <f>SUM(E134:E135)</f>
        <v>747000</v>
      </c>
      <c r="F136" s="12"/>
    </row>
    <row r="137" spans="1:6" s="10" customFormat="1" ht="31.5" customHeight="1">
      <c r="A137" s="89" t="s">
        <v>330</v>
      </c>
      <c r="B137" s="17">
        <v>3</v>
      </c>
      <c r="C137" s="84">
        <v>65000</v>
      </c>
      <c r="D137" s="84">
        <v>65000</v>
      </c>
      <c r="E137" s="84">
        <v>65000</v>
      </c>
      <c r="F137" s="12"/>
    </row>
    <row r="138" spans="1:6" s="10" customFormat="1" ht="31.5" customHeight="1" hidden="1">
      <c r="A138" s="89" t="s">
        <v>331</v>
      </c>
      <c r="B138" s="17">
        <v>3</v>
      </c>
      <c r="C138" s="130"/>
      <c r="D138" s="130"/>
      <c r="E138" s="130"/>
      <c r="F138" s="12"/>
    </row>
    <row r="139" spans="1:6" s="10" customFormat="1" ht="15.75" customHeight="1">
      <c r="A139" s="112" t="s">
        <v>332</v>
      </c>
      <c r="B139" s="17"/>
      <c r="C139" s="84">
        <f>SUM(C137:C138)</f>
        <v>65000</v>
      </c>
      <c r="D139" s="84">
        <f>SUM(D137:D138)</f>
        <v>65000</v>
      </c>
      <c r="E139" s="84">
        <f>SUM(E137:E138)</f>
        <v>65000</v>
      </c>
      <c r="F139" s="12"/>
    </row>
    <row r="140" spans="1:6" s="10" customFormat="1" ht="31.5">
      <c r="A140" s="89" t="s">
        <v>333</v>
      </c>
      <c r="B140" s="17">
        <v>2</v>
      </c>
      <c r="C140" s="84">
        <v>70000</v>
      </c>
      <c r="D140" s="84">
        <v>70000</v>
      </c>
      <c r="E140" s="84">
        <v>70000</v>
      </c>
      <c r="F140" s="12"/>
    </row>
    <row r="141" spans="1:6" s="10" customFormat="1" ht="15.75" hidden="1">
      <c r="A141" s="89" t="s">
        <v>334</v>
      </c>
      <c r="B141" s="17">
        <v>2</v>
      </c>
      <c r="C141" s="130"/>
      <c r="D141" s="130"/>
      <c r="E141" s="130"/>
      <c r="F141" s="12"/>
    </row>
    <row r="142" spans="1:6" s="10" customFormat="1" ht="15.75">
      <c r="A142" s="64" t="s">
        <v>335</v>
      </c>
      <c r="B142" s="17"/>
      <c r="C142" s="84">
        <f>SUM(C140:C141)</f>
        <v>70000</v>
      </c>
      <c r="D142" s="84">
        <f>SUM(D140:D141)</f>
        <v>70000</v>
      </c>
      <c r="E142" s="84">
        <f>SUM(E140:E141)</f>
        <v>70000</v>
      </c>
      <c r="F142" s="12"/>
    </row>
    <row r="143" spans="1:6" s="10" customFormat="1" ht="15.75" hidden="1">
      <c r="A143" s="89" t="s">
        <v>336</v>
      </c>
      <c r="B143" s="17">
        <v>3</v>
      </c>
      <c r="C143" s="130"/>
      <c r="D143" s="130"/>
      <c r="E143" s="130"/>
      <c r="F143" s="12"/>
    </row>
    <row r="144" spans="1:6" s="10" customFormat="1" ht="15.75" hidden="1">
      <c r="A144" s="89" t="s">
        <v>337</v>
      </c>
      <c r="B144" s="17">
        <v>2</v>
      </c>
      <c r="C144" s="130"/>
      <c r="D144" s="130"/>
      <c r="E144" s="130"/>
      <c r="F144" s="12"/>
    </row>
    <row r="145" spans="1:6" s="10" customFormat="1" ht="15.75" hidden="1">
      <c r="A145" s="112" t="s">
        <v>338</v>
      </c>
      <c r="B145" s="17"/>
      <c r="C145" s="130">
        <f>SUM(C143:C144)</f>
        <v>0</v>
      </c>
      <c r="D145" s="130">
        <f>SUM(D143:D144)</f>
        <v>0</v>
      </c>
      <c r="E145" s="130">
        <f>SUM(E143:E144)</f>
        <v>0</v>
      </c>
      <c r="F145" s="12"/>
    </row>
    <row r="146" spans="1:6" s="10" customFormat="1" ht="15.75" hidden="1">
      <c r="A146" s="89" t="s">
        <v>339</v>
      </c>
      <c r="B146" s="17">
        <v>2</v>
      </c>
      <c r="C146" s="130"/>
      <c r="D146" s="130"/>
      <c r="E146" s="130"/>
      <c r="F146" s="12"/>
    </row>
    <row r="147" spans="1:6" s="10" customFormat="1" ht="15.75" hidden="1">
      <c r="A147" s="89" t="s">
        <v>340</v>
      </c>
      <c r="B147" s="17">
        <v>2</v>
      </c>
      <c r="C147" s="130"/>
      <c r="D147" s="130"/>
      <c r="E147" s="130"/>
      <c r="F147" s="12"/>
    </row>
    <row r="148" spans="1:6" s="10" customFormat="1" ht="15.75" hidden="1">
      <c r="A148" s="89" t="s">
        <v>159</v>
      </c>
      <c r="B148" s="17">
        <v>2</v>
      </c>
      <c r="C148" s="130"/>
      <c r="D148" s="130"/>
      <c r="E148" s="130"/>
      <c r="F148" s="12"/>
    </row>
    <row r="149" spans="1:6" s="10" customFormat="1" ht="15.75" hidden="1">
      <c r="A149" s="89" t="s">
        <v>160</v>
      </c>
      <c r="B149" s="17">
        <v>2</v>
      </c>
      <c r="C149" s="130"/>
      <c r="D149" s="130"/>
      <c r="E149" s="130"/>
      <c r="F149" s="12"/>
    </row>
    <row r="150" spans="1:6" s="10" customFormat="1" ht="15.75" hidden="1">
      <c r="A150" s="89" t="s">
        <v>161</v>
      </c>
      <c r="B150" s="17">
        <v>2</v>
      </c>
      <c r="C150" s="130"/>
      <c r="D150" s="130"/>
      <c r="E150" s="130"/>
      <c r="F150" s="12"/>
    </row>
    <row r="151" spans="1:6" s="10" customFormat="1" ht="47.25" hidden="1">
      <c r="A151" s="89" t="s">
        <v>341</v>
      </c>
      <c r="B151" s="17">
        <v>2</v>
      </c>
      <c r="C151" s="130"/>
      <c r="D151" s="130"/>
      <c r="E151" s="130"/>
      <c r="F151" s="12"/>
    </row>
    <row r="152" spans="1:6" s="10" customFormat="1" ht="15.75" hidden="1">
      <c r="A152" s="89" t="s">
        <v>342</v>
      </c>
      <c r="B152" s="17">
        <v>2</v>
      </c>
      <c r="C152" s="130"/>
      <c r="D152" s="130"/>
      <c r="E152" s="130"/>
      <c r="F152" s="12"/>
    </row>
    <row r="153" spans="1:6" s="10" customFormat="1" ht="15.75">
      <c r="A153" s="89" t="s">
        <v>343</v>
      </c>
      <c r="B153" s="17">
        <v>2</v>
      </c>
      <c r="C153" s="84">
        <v>9000</v>
      </c>
      <c r="D153" s="84">
        <v>9000</v>
      </c>
      <c r="E153" s="84">
        <v>9000</v>
      </c>
      <c r="F153" s="12"/>
    </row>
    <row r="154" spans="1:6" s="10" customFormat="1" ht="31.5">
      <c r="A154" s="111" t="s">
        <v>344</v>
      </c>
      <c r="B154" s="17"/>
      <c r="C154" s="84">
        <f>SUM(C153)</f>
        <v>9000</v>
      </c>
      <c r="D154" s="84">
        <f>SUM(D153)</f>
        <v>9000</v>
      </c>
      <c r="E154" s="84">
        <f>SUM(E153)</f>
        <v>9000</v>
      </c>
      <c r="F154" s="12"/>
    </row>
    <row r="155" spans="1:6" s="10" customFormat="1" ht="15.75">
      <c r="A155" s="112" t="s">
        <v>345</v>
      </c>
      <c r="B155" s="17"/>
      <c r="C155" s="84">
        <f>SUM(C146:C152)+C154</f>
        <v>9000</v>
      </c>
      <c r="D155" s="84">
        <f>SUM(D146:D152)+D154</f>
        <v>9000</v>
      </c>
      <c r="E155" s="84">
        <f>SUM(E146:E152)+E154</f>
        <v>9000</v>
      </c>
      <c r="F155" s="12"/>
    </row>
    <row r="156" spans="1:6" s="10" customFormat="1" ht="15.75">
      <c r="A156" s="43" t="s">
        <v>326</v>
      </c>
      <c r="B156" s="104"/>
      <c r="C156" s="86">
        <f>SUM(C157:C157:C159)</f>
        <v>891000</v>
      </c>
      <c r="D156" s="86">
        <f>SUM(D157:D157:D159)</f>
        <v>891000</v>
      </c>
      <c r="E156" s="86">
        <f>SUM(E157:E157:E159)</f>
        <v>891000</v>
      </c>
      <c r="F156" s="12"/>
    </row>
    <row r="157" spans="1:6" s="10" customFormat="1" ht="15.75">
      <c r="A157" s="89" t="s">
        <v>406</v>
      </c>
      <c r="B157" s="102">
        <v>1</v>
      </c>
      <c r="C157" s="84">
        <f>SUMIF($B$131:$B$156,"1",C$131:C$156)</f>
        <v>0</v>
      </c>
      <c r="D157" s="84">
        <f>SUMIF($B$131:$B$156,"1",D$131:D$156)</f>
        <v>0</v>
      </c>
      <c r="E157" s="84">
        <f>SUMIF($B$131:$B$156,"1",E$131:E$156)</f>
        <v>0</v>
      </c>
      <c r="F157" s="12"/>
    </row>
    <row r="158" spans="1:6" s="10" customFormat="1" ht="15.75">
      <c r="A158" s="89" t="s">
        <v>245</v>
      </c>
      <c r="B158" s="102">
        <v>2</v>
      </c>
      <c r="C158" s="84">
        <f>SUMIF($B$131:$B$156,"2",C$131:C$156)</f>
        <v>79000</v>
      </c>
      <c r="D158" s="84">
        <f>SUMIF($B$131:$B$156,"2",D$131:D$156)</f>
        <v>79000</v>
      </c>
      <c r="E158" s="84">
        <f>SUMIF($B$131:$B$156,"2",E$131:E$156)</f>
        <v>79000</v>
      </c>
      <c r="F158" s="12"/>
    </row>
    <row r="159" spans="1:6" s="10" customFormat="1" ht="15.75">
      <c r="A159" s="89" t="s">
        <v>137</v>
      </c>
      <c r="B159" s="102">
        <v>3</v>
      </c>
      <c r="C159" s="84">
        <f>SUMIF($B$131:$B$156,"3",C$131:C$156)</f>
        <v>812000</v>
      </c>
      <c r="D159" s="84">
        <f>SUMIF($B$131:$B$156,"3",D$131:D$156)</f>
        <v>812000</v>
      </c>
      <c r="E159" s="84">
        <f>SUMIF($B$131:$B$156,"3",E$131:E$156)</f>
        <v>812000</v>
      </c>
      <c r="F159" s="12"/>
    </row>
    <row r="160" spans="1:6" s="10" customFormat="1" ht="15.75">
      <c r="A160" s="68" t="s">
        <v>350</v>
      </c>
      <c r="B160" s="17"/>
      <c r="C160" s="138"/>
      <c r="D160" s="138"/>
      <c r="E160" s="138"/>
      <c r="F160" s="12"/>
    </row>
    <row r="161" spans="1:6" s="10" customFormat="1" ht="15.75" hidden="1">
      <c r="A161" s="89"/>
      <c r="B161" s="17"/>
      <c r="C161" s="130"/>
      <c r="D161" s="130"/>
      <c r="E161" s="130"/>
      <c r="F161" s="12"/>
    </row>
    <row r="162" spans="1:6" s="10" customFormat="1" ht="15.75" hidden="1">
      <c r="A162" s="89" t="s">
        <v>131</v>
      </c>
      <c r="B162" s="17"/>
      <c r="C162" s="130"/>
      <c r="D162" s="130"/>
      <c r="E162" s="130"/>
      <c r="F162" s="12"/>
    </row>
    <row r="163" spans="1:6" s="10" customFormat="1" ht="15.75" hidden="1">
      <c r="A163" s="111" t="s">
        <v>346</v>
      </c>
      <c r="B163" s="17"/>
      <c r="C163" s="130">
        <f>SUM(C161:C162)</f>
        <v>0</v>
      </c>
      <c r="D163" s="130">
        <f>SUM(D161:D162)</f>
        <v>0</v>
      </c>
      <c r="E163" s="130">
        <f>SUM(E161:E162)</f>
        <v>0</v>
      </c>
      <c r="F163" s="12"/>
    </row>
    <row r="164" spans="1:6" s="10" customFormat="1" ht="31.5">
      <c r="A164" s="89" t="s">
        <v>347</v>
      </c>
      <c r="B164" s="17"/>
      <c r="C164" s="84">
        <f>SUM(C165:C169)</f>
        <v>4000</v>
      </c>
      <c r="D164" s="84">
        <f>SUM(D165:D169)</f>
        <v>4000</v>
      </c>
      <c r="E164" s="84">
        <f>SUM(E165:E169)</f>
        <v>4000</v>
      </c>
      <c r="F164" s="12"/>
    </row>
    <row r="165" spans="1:6" s="10" customFormat="1" ht="15.75">
      <c r="A165" s="125" t="s">
        <v>459</v>
      </c>
      <c r="B165" s="17">
        <v>2</v>
      </c>
      <c r="C165" s="84">
        <v>4000</v>
      </c>
      <c r="D165" s="84">
        <v>4000</v>
      </c>
      <c r="E165" s="84">
        <v>4000</v>
      </c>
      <c r="F165" s="12"/>
    </row>
    <row r="166" spans="1:6" s="10" customFormat="1" ht="15.75" hidden="1">
      <c r="A166" s="125" t="s">
        <v>523</v>
      </c>
      <c r="B166" s="17">
        <v>2</v>
      </c>
      <c r="C166" s="130"/>
      <c r="D166" s="130"/>
      <c r="E166" s="130"/>
      <c r="F166" s="12"/>
    </row>
    <row r="167" spans="1:6" s="10" customFormat="1" ht="15.75" hidden="1">
      <c r="A167" s="125" t="s">
        <v>517</v>
      </c>
      <c r="B167" s="17">
        <v>2</v>
      </c>
      <c r="C167" s="130"/>
      <c r="D167" s="130"/>
      <c r="E167" s="130"/>
      <c r="F167" s="12"/>
    </row>
    <row r="168" spans="1:6" s="10" customFormat="1" ht="15.75" hidden="1">
      <c r="A168" s="125" t="s">
        <v>518</v>
      </c>
      <c r="B168" s="17">
        <v>2</v>
      </c>
      <c r="C168" s="130"/>
      <c r="D168" s="130"/>
      <c r="E168" s="130"/>
      <c r="F168" s="12"/>
    </row>
    <row r="169" spans="1:6" s="10" customFormat="1" ht="15.75" hidden="1">
      <c r="A169" s="125" t="s">
        <v>519</v>
      </c>
      <c r="B169" s="17">
        <v>2</v>
      </c>
      <c r="C169" s="130"/>
      <c r="D169" s="130"/>
      <c r="E169" s="130"/>
      <c r="F169" s="12"/>
    </row>
    <row r="170" spans="1:6" s="10" customFormat="1" ht="31.5" hidden="1">
      <c r="A170" s="89" t="s">
        <v>348</v>
      </c>
      <c r="B170" s="17">
        <v>2</v>
      </c>
      <c r="C170" s="130"/>
      <c r="D170" s="130"/>
      <c r="E170" s="130"/>
      <c r="F170" s="12"/>
    </row>
    <row r="171" spans="1:6" s="10" customFormat="1" ht="15.75" hidden="1">
      <c r="A171" s="89" t="s">
        <v>516</v>
      </c>
      <c r="B171" s="17"/>
      <c r="C171" s="130"/>
      <c r="D171" s="130"/>
      <c r="E171" s="130"/>
      <c r="F171" s="12"/>
    </row>
    <row r="172" spans="1:6" s="10" customFormat="1" ht="15.75">
      <c r="A172" s="112" t="s">
        <v>349</v>
      </c>
      <c r="B172" s="17"/>
      <c r="C172" s="84">
        <f>SUM(C165:C171)</f>
        <v>4000</v>
      </c>
      <c r="D172" s="84">
        <f>SUM(D165:D171)</f>
        <v>4000</v>
      </c>
      <c r="E172" s="84">
        <f>SUM(E165:E171)</f>
        <v>4000</v>
      </c>
      <c r="F172" s="12"/>
    </row>
    <row r="173" spans="1:6" s="10" customFormat="1" ht="15.75" hidden="1">
      <c r="A173" s="89" t="s">
        <v>131</v>
      </c>
      <c r="B173" s="17"/>
      <c r="C173" s="130"/>
      <c r="D173" s="130"/>
      <c r="E173" s="130"/>
      <c r="F173" s="12"/>
    </row>
    <row r="174" spans="1:6" s="10" customFormat="1" ht="15.75" hidden="1">
      <c r="A174" s="89" t="s">
        <v>131</v>
      </c>
      <c r="B174" s="17"/>
      <c r="C174" s="130"/>
      <c r="D174" s="130"/>
      <c r="E174" s="130"/>
      <c r="F174" s="12"/>
    </row>
    <row r="175" spans="1:6" s="10" customFormat="1" ht="15.75" hidden="1">
      <c r="A175" s="111" t="s">
        <v>351</v>
      </c>
      <c r="B175" s="17"/>
      <c r="C175" s="130">
        <f>SUM(C173:C174)</f>
        <v>0</v>
      </c>
      <c r="D175" s="130">
        <f>SUM(D173:D174)</f>
        <v>0</v>
      </c>
      <c r="E175" s="130">
        <f>SUM(E173:E174)</f>
        <v>0</v>
      </c>
      <c r="F175" s="12"/>
    </row>
    <row r="176" spans="1:6" s="10" customFormat="1" ht="15.75" hidden="1">
      <c r="A176" s="89" t="s">
        <v>131</v>
      </c>
      <c r="B176" s="17"/>
      <c r="C176" s="130"/>
      <c r="D176" s="130"/>
      <c r="E176" s="130"/>
      <c r="F176" s="12"/>
    </row>
    <row r="177" spans="1:6" s="10" customFormat="1" ht="15.75" hidden="1">
      <c r="A177" s="89"/>
      <c r="B177" s="17"/>
      <c r="C177" s="130"/>
      <c r="D177" s="130"/>
      <c r="E177" s="130"/>
      <c r="F177" s="12"/>
    </row>
    <row r="178" spans="1:6" s="10" customFormat="1" ht="15.75" hidden="1">
      <c r="A178" s="111" t="s">
        <v>352</v>
      </c>
      <c r="B178" s="17"/>
      <c r="C178" s="130">
        <f>SUM(C176:C177)</f>
        <v>0</v>
      </c>
      <c r="D178" s="130">
        <f>SUM(D176:D177)</f>
        <v>0</v>
      </c>
      <c r="E178" s="130">
        <f>SUM(E176:E177)</f>
        <v>0</v>
      </c>
      <c r="F178" s="12"/>
    </row>
    <row r="179" spans="1:6" s="10" customFormat="1" ht="15.75" hidden="1">
      <c r="A179" s="64" t="s">
        <v>353</v>
      </c>
      <c r="B179" s="17"/>
      <c r="C179" s="130">
        <f>C175+C178</f>
        <v>0</v>
      </c>
      <c r="D179" s="130">
        <f>D175+D178</f>
        <v>0</v>
      </c>
      <c r="E179" s="130">
        <f>E175+E178</f>
        <v>0</v>
      </c>
      <c r="F179" s="12"/>
    </row>
    <row r="180" spans="1:6" s="10" customFormat="1" ht="15.75" hidden="1">
      <c r="A180" s="89" t="s">
        <v>354</v>
      </c>
      <c r="B180" s="17">
        <v>2</v>
      </c>
      <c r="C180" s="130"/>
      <c r="D180" s="130"/>
      <c r="E180" s="130"/>
      <c r="F180" s="12"/>
    </row>
    <row r="181" spans="1:6" s="10" customFormat="1" ht="31.5">
      <c r="A181" s="89" t="s">
        <v>355</v>
      </c>
      <c r="B181" s="17">
        <v>2</v>
      </c>
      <c r="C181" s="84">
        <v>50000</v>
      </c>
      <c r="D181" s="84">
        <v>50000</v>
      </c>
      <c r="E181" s="84">
        <v>50000</v>
      </c>
      <c r="F181" s="12"/>
    </row>
    <row r="182" spans="1:6" s="10" customFormat="1" ht="31.5" hidden="1">
      <c r="A182" s="89" t="s">
        <v>356</v>
      </c>
      <c r="B182" s="17">
        <v>2</v>
      </c>
      <c r="C182" s="130"/>
      <c r="D182" s="130"/>
      <c r="E182" s="130"/>
      <c r="F182" s="12"/>
    </row>
    <row r="183" spans="1:6" s="10" customFormat="1" ht="15.75" hidden="1">
      <c r="A183" s="89" t="s">
        <v>358</v>
      </c>
      <c r="B183" s="17">
        <v>2</v>
      </c>
      <c r="C183" s="130"/>
      <c r="D183" s="130"/>
      <c r="E183" s="130"/>
      <c r="F183" s="12"/>
    </row>
    <row r="184" spans="1:6" s="10" customFormat="1" ht="31.5" hidden="1">
      <c r="A184" s="89" t="s">
        <v>357</v>
      </c>
      <c r="B184" s="17">
        <v>2</v>
      </c>
      <c r="C184" s="130"/>
      <c r="D184" s="130"/>
      <c r="E184" s="130"/>
      <c r="F184" s="12"/>
    </row>
    <row r="185" spans="1:6" s="10" customFormat="1" ht="15.75" hidden="1">
      <c r="A185" s="89" t="s">
        <v>359</v>
      </c>
      <c r="B185" s="17">
        <v>2</v>
      </c>
      <c r="C185" s="130"/>
      <c r="D185" s="130"/>
      <c r="E185" s="130"/>
      <c r="F185" s="12"/>
    </row>
    <row r="186" spans="1:6" s="10" customFormat="1" ht="15.75" hidden="1">
      <c r="A186" s="89" t="s">
        <v>131</v>
      </c>
      <c r="B186" s="17">
        <v>2</v>
      </c>
      <c r="C186" s="130"/>
      <c r="D186" s="130"/>
      <c r="E186" s="130"/>
      <c r="F186" s="12"/>
    </row>
    <row r="187" spans="1:6" s="10" customFormat="1" ht="15.75" hidden="1">
      <c r="A187" s="89" t="s">
        <v>131</v>
      </c>
      <c r="B187" s="17">
        <v>2</v>
      </c>
      <c r="C187" s="130"/>
      <c r="D187" s="130"/>
      <c r="E187" s="130"/>
      <c r="F187" s="12"/>
    </row>
    <row r="188" spans="1:6" s="10" customFormat="1" ht="15.75" hidden="1">
      <c r="A188" s="89" t="s">
        <v>131</v>
      </c>
      <c r="B188" s="17">
        <v>2</v>
      </c>
      <c r="C188" s="130"/>
      <c r="D188" s="130"/>
      <c r="E188" s="130"/>
      <c r="F188" s="12"/>
    </row>
    <row r="189" spans="1:6" s="10" customFormat="1" ht="15.75" hidden="1">
      <c r="A189" s="89" t="s">
        <v>131</v>
      </c>
      <c r="B189" s="17">
        <v>2</v>
      </c>
      <c r="C189" s="130"/>
      <c r="D189" s="130"/>
      <c r="E189" s="130"/>
      <c r="F189" s="12"/>
    </row>
    <row r="190" spans="1:6" s="10" customFormat="1" ht="15.75" hidden="1">
      <c r="A190" s="111" t="s">
        <v>360</v>
      </c>
      <c r="B190" s="17"/>
      <c r="C190" s="130">
        <f>SUM(C186:C189)</f>
        <v>0</v>
      </c>
      <c r="D190" s="130">
        <f>SUM(D186:D189)</f>
        <v>0</v>
      </c>
      <c r="E190" s="130">
        <f>SUM(E186:E189)</f>
        <v>0</v>
      </c>
      <c r="F190" s="12"/>
    </row>
    <row r="191" spans="1:6" s="10" customFormat="1" ht="15.75">
      <c r="A191" s="64" t="s">
        <v>361</v>
      </c>
      <c r="B191" s="17"/>
      <c r="C191" s="84">
        <f>SUM(C180:C185)+C190</f>
        <v>50000</v>
      </c>
      <c r="D191" s="84">
        <f>SUM(D180:D185)+D190</f>
        <v>50000</v>
      </c>
      <c r="E191" s="84">
        <f>SUM(E180:E185)+E190</f>
        <v>50000</v>
      </c>
      <c r="F191" s="12"/>
    </row>
    <row r="192" spans="1:6" s="10" customFormat="1" ht="15.75">
      <c r="A192" s="89" t="s">
        <v>390</v>
      </c>
      <c r="B192" s="17">
        <v>2</v>
      </c>
      <c r="C192" s="84">
        <v>102910</v>
      </c>
      <c r="D192" s="84">
        <v>102910</v>
      </c>
      <c r="E192" s="84">
        <v>102910</v>
      </c>
      <c r="F192" s="12"/>
    </row>
    <row r="193" spans="1:6" s="10" customFormat="1" ht="15.75" hidden="1">
      <c r="A193" s="89" t="s">
        <v>362</v>
      </c>
      <c r="B193" s="17">
        <v>2</v>
      </c>
      <c r="C193" s="130"/>
      <c r="D193" s="130"/>
      <c r="E193" s="130"/>
      <c r="F193" s="12"/>
    </row>
    <row r="194" spans="1:6" s="10" customFormat="1" ht="15.75" hidden="1">
      <c r="A194" s="89" t="s">
        <v>363</v>
      </c>
      <c r="B194" s="17">
        <v>2</v>
      </c>
      <c r="C194" s="130"/>
      <c r="D194" s="130"/>
      <c r="E194" s="130"/>
      <c r="F194" s="12"/>
    </row>
    <row r="195" spans="1:6" s="10" customFormat="1" ht="15.75">
      <c r="A195" s="112" t="s">
        <v>364</v>
      </c>
      <c r="B195" s="17"/>
      <c r="C195" s="84">
        <f>SUM(C192:C194)</f>
        <v>102910</v>
      </c>
      <c r="D195" s="84">
        <f>SUM(D192:D194)</f>
        <v>102910</v>
      </c>
      <c r="E195" s="84">
        <f>SUM(E192:E194)</f>
        <v>102910</v>
      </c>
      <c r="F195" s="12"/>
    </row>
    <row r="196" spans="1:6" s="10" customFormat="1" ht="15.75" hidden="1">
      <c r="A196" s="64" t="s">
        <v>365</v>
      </c>
      <c r="B196" s="17"/>
      <c r="C196" s="130"/>
      <c r="D196" s="130"/>
      <c r="E196" s="130"/>
      <c r="F196" s="12"/>
    </row>
    <row r="197" spans="1:6" s="10" customFormat="1" ht="15.75" hidden="1">
      <c r="A197" s="64" t="s">
        <v>366</v>
      </c>
      <c r="B197" s="17"/>
      <c r="C197" s="130"/>
      <c r="D197" s="130"/>
      <c r="E197" s="130"/>
      <c r="F197" s="12"/>
    </row>
    <row r="198" spans="1:6" s="10" customFormat="1" ht="15.75" hidden="1">
      <c r="A198" s="89" t="s">
        <v>487</v>
      </c>
      <c r="B198" s="17">
        <v>2</v>
      </c>
      <c r="C198" s="130"/>
      <c r="D198" s="130"/>
      <c r="E198" s="130"/>
      <c r="F198" s="12"/>
    </row>
    <row r="199" spans="1:6" s="10" customFormat="1" ht="31.5">
      <c r="A199" s="89" t="s">
        <v>488</v>
      </c>
      <c r="B199" s="17">
        <v>2</v>
      </c>
      <c r="C199" s="84">
        <v>20000</v>
      </c>
      <c r="D199" s="84">
        <v>20000</v>
      </c>
      <c r="E199" s="84">
        <v>20000</v>
      </c>
      <c r="F199" s="12"/>
    </row>
    <row r="200" spans="1:6" s="10" customFormat="1" ht="31.5">
      <c r="A200" s="64" t="s">
        <v>486</v>
      </c>
      <c r="B200" s="17"/>
      <c r="C200" s="84">
        <f>SUM(C198:C199)</f>
        <v>20000</v>
      </c>
      <c r="D200" s="84">
        <f>SUM(D198:D199)</f>
        <v>20000</v>
      </c>
      <c r="E200" s="84">
        <f>SUM(E198:E199)</f>
        <v>20000</v>
      </c>
      <c r="F200" s="12"/>
    </row>
    <row r="201" spans="1:6" s="10" customFormat="1" ht="15.75" hidden="1">
      <c r="A201" s="89" t="s">
        <v>489</v>
      </c>
      <c r="B201" s="17">
        <v>2</v>
      </c>
      <c r="C201" s="130"/>
      <c r="D201" s="130"/>
      <c r="E201" s="130"/>
      <c r="F201" s="12"/>
    </row>
    <row r="202" spans="1:6" s="10" customFormat="1" ht="15.75" hidden="1">
      <c r="A202" s="89" t="s">
        <v>490</v>
      </c>
      <c r="B202" s="17">
        <v>2</v>
      </c>
      <c r="C202" s="130"/>
      <c r="D202" s="130"/>
      <c r="E202" s="130"/>
      <c r="F202" s="12"/>
    </row>
    <row r="203" spans="1:6" s="10" customFormat="1" ht="15.75" hidden="1">
      <c r="A203" s="64" t="s">
        <v>367</v>
      </c>
      <c r="B203" s="108"/>
      <c r="C203" s="84">
        <f>SUM(C201:C202)</f>
        <v>0</v>
      </c>
      <c r="D203" s="84">
        <f>SUM(D201:D202)</f>
        <v>0</v>
      </c>
      <c r="E203" s="84">
        <f>SUM(E201:E202)</f>
        <v>0</v>
      </c>
      <c r="F203" s="12"/>
    </row>
    <row r="204" spans="1:6" s="10" customFormat="1" ht="15.75" hidden="1">
      <c r="A204" s="89" t="s">
        <v>449</v>
      </c>
      <c r="B204" s="108">
        <v>2</v>
      </c>
      <c r="C204" s="130"/>
      <c r="D204" s="130"/>
      <c r="E204" s="130"/>
      <c r="F204" s="12"/>
    </row>
    <row r="205" spans="1:6" s="10" customFormat="1" ht="63" hidden="1">
      <c r="A205" s="89" t="s">
        <v>368</v>
      </c>
      <c r="B205" s="108"/>
      <c r="C205" s="130"/>
      <c r="D205" s="130"/>
      <c r="E205" s="130"/>
      <c r="F205" s="12"/>
    </row>
    <row r="206" spans="1:6" s="10" customFormat="1" ht="31.5" hidden="1">
      <c r="A206" s="89" t="s">
        <v>370</v>
      </c>
      <c r="B206" s="108">
        <v>2</v>
      </c>
      <c r="C206" s="130"/>
      <c r="D206" s="130"/>
      <c r="E206" s="130"/>
      <c r="F206" s="12"/>
    </row>
    <row r="207" spans="1:6" s="10" customFormat="1" ht="15.75" hidden="1">
      <c r="A207" s="89" t="s">
        <v>371</v>
      </c>
      <c r="B207" s="108"/>
      <c r="C207" s="130"/>
      <c r="D207" s="130"/>
      <c r="E207" s="130"/>
      <c r="F207" s="12"/>
    </row>
    <row r="208" spans="1:6" s="10" customFormat="1" ht="15.75" hidden="1">
      <c r="A208" s="111" t="s">
        <v>369</v>
      </c>
      <c r="B208" s="108"/>
      <c r="C208" s="130">
        <f>SUM(C206:C207)</f>
        <v>0</v>
      </c>
      <c r="D208" s="130">
        <f>SUM(D206:D207)</f>
        <v>0</v>
      </c>
      <c r="E208" s="130">
        <f>SUM(E206:E207)</f>
        <v>0</v>
      </c>
      <c r="F208" s="12"/>
    </row>
    <row r="209" spans="1:6" s="10" customFormat="1" ht="15.75" hidden="1">
      <c r="A209" s="89" t="s">
        <v>131</v>
      </c>
      <c r="B209" s="108"/>
      <c r="C209" s="130"/>
      <c r="D209" s="130"/>
      <c r="E209" s="130"/>
      <c r="F209" s="12"/>
    </row>
    <row r="210" spans="1:6" s="10" customFormat="1" ht="15.75" hidden="1">
      <c r="A210" s="89" t="s">
        <v>131</v>
      </c>
      <c r="B210" s="108"/>
      <c r="C210" s="130"/>
      <c r="D210" s="130"/>
      <c r="E210" s="130"/>
      <c r="F210" s="12"/>
    </row>
    <row r="211" spans="1:6" s="10" customFormat="1" ht="31.5" hidden="1">
      <c r="A211" s="111" t="s">
        <v>372</v>
      </c>
      <c r="B211" s="108"/>
      <c r="C211" s="130">
        <f>SUM(C209:C210)</f>
        <v>0</v>
      </c>
      <c r="D211" s="130">
        <f>SUM(D209:D210)</f>
        <v>0</v>
      </c>
      <c r="E211" s="130">
        <f>SUM(E209:E210)</f>
        <v>0</v>
      </c>
      <c r="F211" s="12"/>
    </row>
    <row r="212" spans="1:6" s="10" customFormat="1" ht="15.75" hidden="1">
      <c r="A212" s="64" t="s">
        <v>450</v>
      </c>
      <c r="B212" s="108"/>
      <c r="C212" s="130">
        <f>SUM(C205)+C208+C211</f>
        <v>0</v>
      </c>
      <c r="D212" s="130">
        <f>SUM(D205)+D208+D211</f>
        <v>0</v>
      </c>
      <c r="E212" s="130">
        <f>SUM(E205)+E208+E211</f>
        <v>0</v>
      </c>
      <c r="F212" s="12"/>
    </row>
    <row r="213" spans="1:6" s="10" customFormat="1" ht="15.75">
      <c r="A213" s="43" t="s">
        <v>350</v>
      </c>
      <c r="B213" s="104"/>
      <c r="C213" s="86">
        <f>SUM(C214:C214:C216)</f>
        <v>176910</v>
      </c>
      <c r="D213" s="86">
        <f>SUM(D214:D214:D216)</f>
        <v>176910</v>
      </c>
      <c r="E213" s="86">
        <f>SUM(E214:E214:E216)</f>
        <v>176910</v>
      </c>
      <c r="F213" s="12"/>
    </row>
    <row r="214" spans="1:6" s="10" customFormat="1" ht="15.75">
      <c r="A214" s="89" t="s">
        <v>406</v>
      </c>
      <c r="B214" s="102">
        <v>1</v>
      </c>
      <c r="C214" s="84">
        <f>SUMIF($B$160:$B$213,"1",C$160:C$213)</f>
        <v>0</v>
      </c>
      <c r="D214" s="84">
        <f>SUMIF($B$160:$B$213,"1",D$160:D$213)</f>
        <v>0</v>
      </c>
      <c r="E214" s="84">
        <f>SUMIF($B$160:$B$213,"1",E$160:E$213)</f>
        <v>0</v>
      </c>
      <c r="F214" s="12"/>
    </row>
    <row r="215" spans="1:6" s="10" customFormat="1" ht="15.75">
      <c r="A215" s="89" t="s">
        <v>245</v>
      </c>
      <c r="B215" s="102">
        <v>2</v>
      </c>
      <c r="C215" s="84">
        <f>SUMIF($B$160:$B$213,"2",C$160:C$213)</f>
        <v>176910</v>
      </c>
      <c r="D215" s="84">
        <f>SUMIF($B$160:$B$213,"2",D$160:D$213)</f>
        <v>176910</v>
      </c>
      <c r="E215" s="84">
        <f>SUMIF($B$160:$B$213,"2",E$160:E$213)</f>
        <v>176910</v>
      </c>
      <c r="F215" s="12"/>
    </row>
    <row r="216" spans="1:6" s="10" customFormat="1" ht="15.75">
      <c r="A216" s="89" t="s">
        <v>137</v>
      </c>
      <c r="B216" s="102">
        <v>3</v>
      </c>
      <c r="C216" s="84">
        <f>SUMIF($B$160:$B$213,"3",C$160:C$213)</f>
        <v>0</v>
      </c>
      <c r="D216" s="84">
        <f>SUMIF($B$160:$B$213,"3",D$160:D$213)</f>
        <v>0</v>
      </c>
      <c r="E216" s="84">
        <f>SUMIF($B$160:$B$213,"3",E$160:E$213)</f>
        <v>0</v>
      </c>
      <c r="F216" s="12"/>
    </row>
    <row r="217" spans="1:6" s="10" customFormat="1" ht="15.75" hidden="1">
      <c r="A217" s="68" t="s">
        <v>373</v>
      </c>
      <c r="B217" s="17"/>
      <c r="C217" s="138"/>
      <c r="D217" s="138"/>
      <c r="E217" s="138"/>
      <c r="F217" s="12"/>
    </row>
    <row r="218" spans="1:6" s="10" customFormat="1" ht="15.75" hidden="1">
      <c r="A218" s="89" t="s">
        <v>130</v>
      </c>
      <c r="B218" s="108"/>
      <c r="C218" s="130"/>
      <c r="D218" s="130"/>
      <c r="E218" s="130"/>
      <c r="F218" s="12"/>
    </row>
    <row r="219" spans="1:6" s="10" customFormat="1" ht="15.75" hidden="1">
      <c r="A219" s="112" t="s">
        <v>374</v>
      </c>
      <c r="B219" s="108"/>
      <c r="C219" s="130">
        <f>SUM(C218)</f>
        <v>0</v>
      </c>
      <c r="D219" s="130">
        <f>SUM(D218)</f>
        <v>0</v>
      </c>
      <c r="E219" s="130">
        <f>SUM(E218)</f>
        <v>0</v>
      </c>
      <c r="F219" s="12"/>
    </row>
    <row r="220" spans="1:6" s="10" customFormat="1" ht="15.75" hidden="1">
      <c r="A220" s="89" t="s">
        <v>375</v>
      </c>
      <c r="B220" s="108">
        <v>2</v>
      </c>
      <c r="C220" s="130"/>
      <c r="D220" s="130"/>
      <c r="E220" s="130"/>
      <c r="F220" s="12"/>
    </row>
    <row r="221" spans="1:6" s="10" customFormat="1" ht="15.75" hidden="1">
      <c r="A221" s="89" t="s">
        <v>534</v>
      </c>
      <c r="B221" s="108">
        <v>2</v>
      </c>
      <c r="C221" s="130"/>
      <c r="D221" s="130"/>
      <c r="E221" s="130"/>
      <c r="F221" s="12"/>
    </row>
    <row r="222" spans="1:6" s="10" customFormat="1" ht="15.75" hidden="1">
      <c r="A222" s="89" t="s">
        <v>131</v>
      </c>
      <c r="B222" s="108">
        <v>2</v>
      </c>
      <c r="C222" s="130"/>
      <c r="D222" s="130"/>
      <c r="E222" s="130"/>
      <c r="F222" s="12"/>
    </row>
    <row r="223" spans="1:6" s="10" customFormat="1" ht="31.5" hidden="1">
      <c r="A223" s="111" t="s">
        <v>377</v>
      </c>
      <c r="B223" s="108"/>
      <c r="C223" s="84">
        <f>SUM(C221:C222)</f>
        <v>0</v>
      </c>
      <c r="D223" s="84">
        <f>SUM(D221:D222)</f>
        <v>0</v>
      </c>
      <c r="E223" s="84">
        <f>SUM(E221:E222)</f>
        <v>0</v>
      </c>
      <c r="F223" s="12"/>
    </row>
    <row r="224" spans="1:6" s="10" customFormat="1" ht="15.75" hidden="1">
      <c r="A224" s="64" t="s">
        <v>376</v>
      </c>
      <c r="B224" s="108"/>
      <c r="C224" s="84">
        <f>C220+C223</f>
        <v>0</v>
      </c>
      <c r="D224" s="84">
        <f>D220+D223</f>
        <v>0</v>
      </c>
      <c r="E224" s="84">
        <f>E220+E223</f>
        <v>0</v>
      </c>
      <c r="F224" s="12"/>
    </row>
    <row r="225" spans="1:6" s="10" customFormat="1" ht="15.75" hidden="1">
      <c r="A225" s="89"/>
      <c r="B225" s="108"/>
      <c r="C225" s="130"/>
      <c r="D225" s="130"/>
      <c r="E225" s="130"/>
      <c r="F225" s="12"/>
    </row>
    <row r="226" spans="1:6" s="10" customFormat="1" ht="15.75" hidden="1">
      <c r="A226" s="89" t="s">
        <v>130</v>
      </c>
      <c r="B226" s="108">
        <v>2</v>
      </c>
      <c r="C226" s="130"/>
      <c r="D226" s="130"/>
      <c r="E226" s="130"/>
      <c r="F226" s="12"/>
    </row>
    <row r="227" spans="1:6" s="10" customFormat="1" ht="15.75" hidden="1">
      <c r="A227" s="89" t="s">
        <v>130</v>
      </c>
      <c r="B227" s="108">
        <v>2</v>
      </c>
      <c r="C227" s="130"/>
      <c r="D227" s="130"/>
      <c r="E227" s="130"/>
      <c r="F227" s="12"/>
    </row>
    <row r="228" spans="1:6" s="10" customFormat="1" ht="15.75" hidden="1">
      <c r="A228" s="112" t="s">
        <v>378</v>
      </c>
      <c r="B228" s="108"/>
      <c r="C228" s="130">
        <f>SUM(C225:C227)</f>
        <v>0</v>
      </c>
      <c r="D228" s="130">
        <f>SUM(D225:D227)</f>
        <v>0</v>
      </c>
      <c r="E228" s="130">
        <f>SUM(E225:E227)</f>
        <v>0</v>
      </c>
      <c r="F228" s="12"/>
    </row>
    <row r="229" spans="1:6" s="10" customFormat="1" ht="15.75" hidden="1">
      <c r="A229" s="89" t="s">
        <v>379</v>
      </c>
      <c r="B229" s="108">
        <v>2</v>
      </c>
      <c r="C229" s="130"/>
      <c r="D229" s="130"/>
      <c r="E229" s="130"/>
      <c r="F229" s="12"/>
    </row>
    <row r="230" spans="1:6" s="10" customFormat="1" ht="15.75" hidden="1">
      <c r="A230" s="89" t="s">
        <v>380</v>
      </c>
      <c r="B230" s="108">
        <v>2</v>
      </c>
      <c r="C230" s="130"/>
      <c r="D230" s="130"/>
      <c r="E230" s="130"/>
      <c r="F230" s="12"/>
    </row>
    <row r="231" spans="1:6" s="10" customFormat="1" ht="15.75" hidden="1">
      <c r="A231" s="64" t="s">
        <v>381</v>
      </c>
      <c r="B231" s="108"/>
      <c r="C231" s="130">
        <f>SUM(C229:C230)</f>
        <v>0</v>
      </c>
      <c r="D231" s="130">
        <f>SUM(D229:D230)</f>
        <v>0</v>
      </c>
      <c r="E231" s="130">
        <f>SUM(E229:E230)</f>
        <v>0</v>
      </c>
      <c r="F231" s="12"/>
    </row>
    <row r="232" spans="1:6" s="10" customFormat="1" ht="15.75" hidden="1">
      <c r="A232" s="64" t="s">
        <v>382</v>
      </c>
      <c r="B232" s="108">
        <v>2</v>
      </c>
      <c r="C232" s="130"/>
      <c r="D232" s="130"/>
      <c r="E232" s="130"/>
      <c r="F232" s="12"/>
    </row>
    <row r="233" spans="1:6" s="10" customFormat="1" ht="15.75" hidden="1">
      <c r="A233" s="43" t="s">
        <v>373</v>
      </c>
      <c r="B233" s="104"/>
      <c r="C233" s="86">
        <f>SUM(C234:C234:C236)</f>
        <v>0</v>
      </c>
      <c r="D233" s="86">
        <f>SUM(D234:D234:D236)</f>
        <v>0</v>
      </c>
      <c r="E233" s="86">
        <f>SUM(E234:E234:E236)</f>
        <v>0</v>
      </c>
      <c r="F233" s="12"/>
    </row>
    <row r="234" spans="1:6" s="10" customFormat="1" ht="15.75" hidden="1">
      <c r="A234" s="89" t="s">
        <v>406</v>
      </c>
      <c r="B234" s="102">
        <v>1</v>
      </c>
      <c r="C234" s="84">
        <f>SUMIF($B$217:$B$233,"1",C$217:C$233)</f>
        <v>0</v>
      </c>
      <c r="D234" s="84">
        <f>SUMIF($B$217:$B$233,"1",D$217:D$233)</f>
        <v>0</v>
      </c>
      <c r="E234" s="84">
        <f>SUMIF($B$217:$B$233,"1",E$217:E$233)</f>
        <v>0</v>
      </c>
      <c r="F234" s="12"/>
    </row>
    <row r="235" spans="1:6" s="10" customFormat="1" ht="15.75" hidden="1">
      <c r="A235" s="89" t="s">
        <v>245</v>
      </c>
      <c r="B235" s="102">
        <v>2</v>
      </c>
      <c r="C235" s="84">
        <f>SUMIF($B$217:$B$233,"2",C$217:C$233)</f>
        <v>0</v>
      </c>
      <c r="D235" s="84">
        <f>SUMIF($B$217:$B$233,"2",D$217:D$233)</f>
        <v>0</v>
      </c>
      <c r="E235" s="84">
        <f>SUMIF($B$217:$B$233,"2",E$217:E$233)</f>
        <v>0</v>
      </c>
      <c r="F235" s="12"/>
    </row>
    <row r="236" spans="1:6" s="10" customFormat="1" ht="15.75" hidden="1">
      <c r="A236" s="89" t="s">
        <v>137</v>
      </c>
      <c r="B236" s="102">
        <v>3</v>
      </c>
      <c r="C236" s="84">
        <f>SUMIF($B$217:$B$233,"3",C$217:C$233)</f>
        <v>0</v>
      </c>
      <c r="D236" s="84">
        <f>SUMIF($B$217:$B$233,"3",D$217:D$233)</f>
        <v>0</v>
      </c>
      <c r="E236" s="84">
        <f>SUMIF($B$217:$B$233,"3",E$217:E$233)</f>
        <v>0</v>
      </c>
      <c r="F236" s="12"/>
    </row>
    <row r="237" spans="1:6" s="10" customFormat="1" ht="15.75">
      <c r="A237" s="68" t="s">
        <v>386</v>
      </c>
      <c r="B237" s="17"/>
      <c r="C237" s="138"/>
      <c r="D237" s="138"/>
      <c r="E237" s="138"/>
      <c r="F237" s="12"/>
    </row>
    <row r="238" spans="1:6" s="10" customFormat="1" ht="15.75" hidden="1">
      <c r="A238" s="89"/>
      <c r="B238" s="17"/>
      <c r="C238" s="138"/>
      <c r="D238" s="138"/>
      <c r="E238" s="138"/>
      <c r="F238" s="12"/>
    </row>
    <row r="239" spans="1:6" s="10" customFormat="1" ht="31.5" hidden="1">
      <c r="A239" s="64" t="s">
        <v>385</v>
      </c>
      <c r="B239" s="17"/>
      <c r="C239" s="84"/>
      <c r="D239" s="84"/>
      <c r="E239" s="84"/>
      <c r="F239" s="12"/>
    </row>
    <row r="240" spans="1:6" s="10" customFormat="1" ht="15.75" hidden="1">
      <c r="A240" s="89"/>
      <c r="B240" s="17"/>
      <c r="C240" s="84"/>
      <c r="D240" s="84"/>
      <c r="E240" s="84"/>
      <c r="F240" s="12"/>
    </row>
    <row r="241" spans="1:6" s="10" customFormat="1" ht="15.75" hidden="1">
      <c r="A241" s="89" t="s">
        <v>502</v>
      </c>
      <c r="B241" s="17">
        <v>2</v>
      </c>
      <c r="C241" s="84"/>
      <c r="D241" s="84"/>
      <c r="E241" s="84"/>
      <c r="F241" s="12"/>
    </row>
    <row r="242" spans="1:6" s="10" customFormat="1" ht="31.5" hidden="1">
      <c r="A242" s="64" t="s">
        <v>451</v>
      </c>
      <c r="B242" s="17"/>
      <c r="C242" s="84">
        <f>SUM(C240:C241)</f>
        <v>0</v>
      </c>
      <c r="D242" s="84">
        <f>SUM(D240:D241)</f>
        <v>0</v>
      </c>
      <c r="E242" s="84">
        <f>SUM(E240:E241)</f>
        <v>0</v>
      </c>
      <c r="F242" s="12"/>
    </row>
    <row r="243" spans="1:6" s="10" customFormat="1" ht="15.75" hidden="1">
      <c r="A243" s="64"/>
      <c r="B243" s="17"/>
      <c r="C243" s="84"/>
      <c r="D243" s="84"/>
      <c r="E243" s="84"/>
      <c r="F243" s="12"/>
    </row>
    <row r="244" spans="1:6" s="10" customFormat="1" ht="15.75" hidden="1">
      <c r="A244" s="64"/>
      <c r="B244" s="17"/>
      <c r="C244" s="84"/>
      <c r="D244" s="84"/>
      <c r="E244" s="84"/>
      <c r="F244" s="12"/>
    </row>
    <row r="245" spans="1:6" s="10" customFormat="1" ht="31.5">
      <c r="A245" s="64" t="s">
        <v>604</v>
      </c>
      <c r="B245" s="17">
        <v>2</v>
      </c>
      <c r="C245" s="84"/>
      <c r="D245" s="84">
        <v>16100</v>
      </c>
      <c r="E245" s="84">
        <v>16100</v>
      </c>
      <c r="F245" s="12"/>
    </row>
    <row r="246" spans="1:6" s="10" customFormat="1" ht="15.75" hidden="1">
      <c r="A246" s="64" t="s">
        <v>452</v>
      </c>
      <c r="B246" s="17"/>
      <c r="C246" s="84"/>
      <c r="D246" s="84"/>
      <c r="E246" s="84"/>
      <c r="F246" s="12"/>
    </row>
    <row r="247" spans="1:6" s="10" customFormat="1" ht="15.75">
      <c r="A247" s="43" t="s">
        <v>386</v>
      </c>
      <c r="B247" s="104"/>
      <c r="C247" s="86">
        <f>SUM(C248:C248:C250)</f>
        <v>0</v>
      </c>
      <c r="D247" s="86">
        <f>SUM(D248:D248:D250)</f>
        <v>16100</v>
      </c>
      <c r="E247" s="86">
        <f>SUM(E248:E248:E250)</f>
        <v>16100</v>
      </c>
      <c r="F247" s="12"/>
    </row>
    <row r="248" spans="1:6" s="10" customFormat="1" ht="15.75">
      <c r="A248" s="89" t="s">
        <v>406</v>
      </c>
      <c r="B248" s="102">
        <v>1</v>
      </c>
      <c r="C248" s="84">
        <f>SUMIF($B$237:$B$247,"1",C$237:C$247)</f>
        <v>0</v>
      </c>
      <c r="D248" s="84">
        <f>SUMIF($B$237:$B$247,"1",D$237:D$247)</f>
        <v>0</v>
      </c>
      <c r="E248" s="84">
        <f>SUMIF($B$237:$B$247,"1",E$237:E$247)</f>
        <v>0</v>
      </c>
      <c r="F248" s="12"/>
    </row>
    <row r="249" spans="1:6" s="10" customFormat="1" ht="15.75">
      <c r="A249" s="89" t="s">
        <v>245</v>
      </c>
      <c r="B249" s="102">
        <v>2</v>
      </c>
      <c r="C249" s="84">
        <f>SUMIF($B$237:$B$247,"2",C$237:C$247)</f>
        <v>0</v>
      </c>
      <c r="D249" s="84">
        <f>SUMIF($B$237:$B$247,"2",D$237:D$247)</f>
        <v>16100</v>
      </c>
      <c r="E249" s="84">
        <f>SUMIF($B$237:$B$247,"2",E$237:E$247)</f>
        <v>16100</v>
      </c>
      <c r="F249" s="12"/>
    </row>
    <row r="250" spans="1:6" s="10" customFormat="1" ht="15.75">
      <c r="A250" s="89" t="s">
        <v>137</v>
      </c>
      <c r="B250" s="102">
        <v>3</v>
      </c>
      <c r="C250" s="84">
        <f>SUMIF($B$237:$B$247,"3",C$237:C$247)</f>
        <v>0</v>
      </c>
      <c r="D250" s="84">
        <f>SUMIF($B$237:$B$247,"3",D$237:D$247)</f>
        <v>0</v>
      </c>
      <c r="E250" s="84">
        <f>SUMIF($B$237:$B$247,"3",E$237:E$247)</f>
        <v>0</v>
      </c>
      <c r="F250" s="12"/>
    </row>
    <row r="251" spans="1:6" s="10" customFormat="1" ht="15.75" hidden="1">
      <c r="A251" s="68" t="s">
        <v>387</v>
      </c>
      <c r="B251" s="17"/>
      <c r="C251" s="86"/>
      <c r="D251" s="86"/>
      <c r="E251" s="86"/>
      <c r="F251" s="12"/>
    </row>
    <row r="252" spans="1:6" s="10" customFormat="1" ht="15.75" hidden="1">
      <c r="A252" s="64"/>
      <c r="B252" s="17"/>
      <c r="C252" s="84"/>
      <c r="D252" s="84"/>
      <c r="E252" s="84"/>
      <c r="F252" s="12"/>
    </row>
    <row r="253" spans="1:6" s="10" customFormat="1" ht="31.5" hidden="1">
      <c r="A253" s="64" t="s">
        <v>388</v>
      </c>
      <c r="B253" s="17"/>
      <c r="C253" s="84"/>
      <c r="D253" s="84"/>
      <c r="E253" s="84"/>
      <c r="F253" s="12"/>
    </row>
    <row r="254" spans="1:6" s="10" customFormat="1" ht="15.75" hidden="1">
      <c r="A254" s="89" t="s">
        <v>520</v>
      </c>
      <c r="B254" s="17">
        <v>2</v>
      </c>
      <c r="C254" s="130"/>
      <c r="D254" s="130"/>
      <c r="E254" s="130"/>
      <c r="F254" s="12"/>
    </row>
    <row r="255" spans="1:6" s="10" customFormat="1" ht="31.5" hidden="1">
      <c r="A255" s="64" t="s">
        <v>453</v>
      </c>
      <c r="B255" s="17"/>
      <c r="C255" s="130">
        <f>SUM(C254)</f>
        <v>0</v>
      </c>
      <c r="D255" s="130">
        <f>SUM(D254)</f>
        <v>0</v>
      </c>
      <c r="E255" s="130">
        <f>SUM(E254)</f>
        <v>0</v>
      </c>
      <c r="F255" s="12"/>
    </row>
    <row r="256" spans="1:6" s="10" customFormat="1" ht="15.75" hidden="1">
      <c r="A256" s="64"/>
      <c r="B256" s="17"/>
      <c r="C256" s="130"/>
      <c r="D256" s="130"/>
      <c r="E256" s="130"/>
      <c r="F256" s="12"/>
    </row>
    <row r="257" spans="1:6" s="10" customFormat="1" ht="15.75" hidden="1">
      <c r="A257" s="64"/>
      <c r="B257" s="17"/>
      <c r="C257" s="130"/>
      <c r="D257" s="130"/>
      <c r="E257" s="130"/>
      <c r="F257" s="12"/>
    </row>
    <row r="258" spans="1:6" s="10" customFormat="1" ht="15.75" hidden="1">
      <c r="A258" s="64"/>
      <c r="B258" s="17"/>
      <c r="C258" s="130"/>
      <c r="D258" s="130"/>
      <c r="E258" s="130"/>
      <c r="F258" s="12"/>
    </row>
    <row r="259" spans="1:6" s="10" customFormat="1" ht="15.75" hidden="1">
      <c r="A259" s="64" t="s">
        <v>454</v>
      </c>
      <c r="B259" s="17"/>
      <c r="C259" s="130"/>
      <c r="D259" s="130"/>
      <c r="E259" s="130"/>
      <c r="F259" s="12"/>
    </row>
    <row r="260" spans="1:6" s="10" customFormat="1" ht="15.75" hidden="1">
      <c r="A260" s="43" t="s">
        <v>387</v>
      </c>
      <c r="B260" s="104"/>
      <c r="C260" s="138">
        <f>SUM(C261:C261:C263)</f>
        <v>0</v>
      </c>
      <c r="D260" s="138">
        <f>SUM(D261:D261:D263)</f>
        <v>0</v>
      </c>
      <c r="E260" s="138">
        <f>SUM(E261:E261:E263)</f>
        <v>0</v>
      </c>
      <c r="F260" s="12"/>
    </row>
    <row r="261" spans="1:6" s="10" customFormat="1" ht="15.75" hidden="1">
      <c r="A261" s="89" t="s">
        <v>406</v>
      </c>
      <c r="B261" s="102">
        <v>1</v>
      </c>
      <c r="C261" s="130">
        <f>SUMIF($B$251:$B$260,"1",C$251:C$260)</f>
        <v>0</v>
      </c>
      <c r="D261" s="130">
        <f>SUMIF($B$251:$B$260,"1",D$251:D$260)</f>
        <v>0</v>
      </c>
      <c r="E261" s="130">
        <f>SUMIF($B$251:$B$260,"1",E$251:E$260)</f>
        <v>0</v>
      </c>
      <c r="F261" s="12"/>
    </row>
    <row r="262" spans="1:6" s="10" customFormat="1" ht="15.75" hidden="1">
      <c r="A262" s="89" t="s">
        <v>245</v>
      </c>
      <c r="B262" s="102">
        <v>2</v>
      </c>
      <c r="C262" s="130">
        <f>SUMIF($B$251:$B$260,"2",C$251:C$260)</f>
        <v>0</v>
      </c>
      <c r="D262" s="130">
        <f>SUMIF($B$251:$B$260,"2",D$251:D$260)</f>
        <v>0</v>
      </c>
      <c r="E262" s="130">
        <f>SUMIF($B$251:$B$260,"2",E$251:E$260)</f>
        <v>0</v>
      </c>
      <c r="F262" s="12"/>
    </row>
    <row r="263" spans="1:6" s="10" customFormat="1" ht="15.75" hidden="1">
      <c r="A263" s="89" t="s">
        <v>137</v>
      </c>
      <c r="B263" s="102">
        <v>3</v>
      </c>
      <c r="C263" s="130">
        <f>SUMIF($B$251:$B$260,"3",C$251:C$260)</f>
        <v>0</v>
      </c>
      <c r="D263" s="130">
        <f>SUMIF($B$251:$B$260,"3",D$251:D$260)</f>
        <v>0</v>
      </c>
      <c r="E263" s="130">
        <f>SUMIF($B$251:$B$260,"3",E$251:E$260)</f>
        <v>0</v>
      </c>
      <c r="F263" s="12"/>
    </row>
    <row r="264" spans="1:6" s="10" customFormat="1" ht="49.5">
      <c r="A264" s="69" t="s">
        <v>465</v>
      </c>
      <c r="B264" s="105"/>
      <c r="C264" s="85"/>
      <c r="D264" s="85"/>
      <c r="E264" s="85"/>
      <c r="F264" s="12"/>
    </row>
    <row r="265" spans="1:6" s="10" customFormat="1" ht="16.5">
      <c r="A265" s="68" t="s">
        <v>175</v>
      </c>
      <c r="B265" s="105"/>
      <c r="C265" s="139"/>
      <c r="D265" s="139"/>
      <c r="E265" s="139"/>
      <c r="F265" s="12"/>
    </row>
    <row r="266" spans="1:6" s="10" customFormat="1" ht="23.25" customHeight="1">
      <c r="A266" s="64" t="s">
        <v>231</v>
      </c>
      <c r="B266" s="105">
        <v>2</v>
      </c>
      <c r="C266" s="87">
        <v>5483624</v>
      </c>
      <c r="D266" s="87">
        <v>4666093</v>
      </c>
      <c r="E266" s="87">
        <v>4666093</v>
      </c>
      <c r="F266" s="12"/>
    </row>
    <row r="267" spans="1:6" s="10" customFormat="1" ht="15.75" hidden="1">
      <c r="A267" s="64" t="s">
        <v>457</v>
      </c>
      <c r="B267" s="104">
        <v>2</v>
      </c>
      <c r="C267" s="140"/>
      <c r="D267" s="140"/>
      <c r="E267" s="140"/>
      <c r="F267" s="12"/>
    </row>
    <row r="268" spans="1:6" s="10" customFormat="1" ht="31.5">
      <c r="A268" s="43" t="s">
        <v>175</v>
      </c>
      <c r="B268" s="104"/>
      <c r="C268" s="86">
        <f>SUM(C269:C271)</f>
        <v>5483624</v>
      </c>
      <c r="D268" s="86">
        <f>SUM(D269:D271)</f>
        <v>4666093</v>
      </c>
      <c r="E268" s="86">
        <f>SUM(E269:E271)</f>
        <v>4666093</v>
      </c>
      <c r="F268" s="12"/>
    </row>
    <row r="269" spans="1:6" s="10" customFormat="1" ht="15.75">
      <c r="A269" s="89" t="s">
        <v>406</v>
      </c>
      <c r="B269" s="102">
        <v>1</v>
      </c>
      <c r="C269" s="84">
        <f>SUMIF($B$265:$B$268,"1",C$265:C$268)</f>
        <v>0</v>
      </c>
      <c r="D269" s="84">
        <f>SUMIF($B$265:$B$268,"1",D$265:D$268)</f>
        <v>0</v>
      </c>
      <c r="E269" s="84">
        <f>SUMIF($B$265:$B$268,"1",E$265:E$268)</f>
        <v>0</v>
      </c>
      <c r="F269" s="12"/>
    </row>
    <row r="270" spans="1:6" s="10" customFormat="1" ht="15.75">
      <c r="A270" s="89" t="s">
        <v>245</v>
      </c>
      <c r="B270" s="102">
        <v>2</v>
      </c>
      <c r="C270" s="84">
        <f>SUMIF($B$265:$B$268,"2",C$265:C$268)</f>
        <v>5483624</v>
      </c>
      <c r="D270" s="84">
        <f>SUMIF($B$265:$B$268,"2",D$265:D$268)</f>
        <v>4666093</v>
      </c>
      <c r="E270" s="84">
        <f>SUMIF($B$265:$B$268,"2",E$265:E$268)</f>
        <v>4666093</v>
      </c>
      <c r="F270" s="12"/>
    </row>
    <row r="271" spans="1:6" s="10" customFormat="1" ht="15.75">
      <c r="A271" s="89" t="s">
        <v>137</v>
      </c>
      <c r="B271" s="102">
        <v>3</v>
      </c>
      <c r="C271" s="84">
        <f>SUMIF($B$265:$B$268,"3",C$265:C$268)</f>
        <v>0</v>
      </c>
      <c r="D271" s="84">
        <f>SUMIF($B$265:$B$268,"3",D$265:D$268)</f>
        <v>0</v>
      </c>
      <c r="E271" s="84">
        <f>SUMIF($B$265:$B$268,"3",E$265:E$268)</f>
        <v>0</v>
      </c>
      <c r="F271" s="12"/>
    </row>
    <row r="272" spans="1:6" s="10" customFormat="1" ht="15.75" hidden="1">
      <c r="A272" s="68" t="s">
        <v>176</v>
      </c>
      <c r="B272" s="102"/>
      <c r="C272" s="130"/>
      <c r="D272" s="130"/>
      <c r="E272" s="130"/>
      <c r="F272" s="12"/>
    </row>
    <row r="273" spans="1:6" s="10" customFormat="1" ht="31.5" hidden="1">
      <c r="A273" s="64" t="s">
        <v>231</v>
      </c>
      <c r="B273" s="105">
        <v>2</v>
      </c>
      <c r="C273" s="130"/>
      <c r="D273" s="130"/>
      <c r="E273" s="130"/>
      <c r="F273" s="12"/>
    </row>
    <row r="274" spans="1:6" s="10" customFormat="1" ht="15.75" hidden="1">
      <c r="A274" s="64" t="s">
        <v>457</v>
      </c>
      <c r="B274" s="104">
        <v>2</v>
      </c>
      <c r="C274" s="140"/>
      <c r="D274" s="140"/>
      <c r="E274" s="140"/>
      <c r="F274" s="12"/>
    </row>
    <row r="275" spans="1:6" s="10" customFormat="1" ht="15.75" hidden="1">
      <c r="A275" s="43" t="s">
        <v>176</v>
      </c>
      <c r="B275" s="104"/>
      <c r="C275" s="138">
        <f>SUM(C276:C278)</f>
        <v>0</v>
      </c>
      <c r="D275" s="138">
        <f>SUM(D276:D278)</f>
        <v>0</v>
      </c>
      <c r="E275" s="138">
        <f>SUM(E276:E278)</f>
        <v>0</v>
      </c>
      <c r="F275" s="12"/>
    </row>
    <row r="276" spans="1:6" s="10" customFormat="1" ht="15.75" hidden="1">
      <c r="A276" s="89" t="s">
        <v>406</v>
      </c>
      <c r="B276" s="102">
        <v>1</v>
      </c>
      <c r="C276" s="130">
        <f>SUMIF($B$272:$B$275,"1",C$272:C$275)</f>
        <v>0</v>
      </c>
      <c r="D276" s="130">
        <f>SUMIF($B$272:$B$275,"1",D$272:D$275)</f>
        <v>0</v>
      </c>
      <c r="E276" s="130">
        <f>SUMIF($B$272:$B$275,"1",E$272:E$275)</f>
        <v>0</v>
      </c>
      <c r="F276" s="12"/>
    </row>
    <row r="277" spans="1:6" s="10" customFormat="1" ht="15.75" hidden="1">
      <c r="A277" s="89" t="s">
        <v>245</v>
      </c>
      <c r="B277" s="102">
        <v>2</v>
      </c>
      <c r="C277" s="130">
        <f>SUMIF($B$272:$B$275,"2",C$272:C$275)</f>
        <v>0</v>
      </c>
      <c r="D277" s="130">
        <f>SUMIF($B$272:$B$275,"2",D$272:D$275)</f>
        <v>0</v>
      </c>
      <c r="E277" s="130">
        <f>SUMIF($B$272:$B$275,"2",E$272:E$275)</f>
        <v>0</v>
      </c>
      <c r="F277" s="12"/>
    </row>
    <row r="278" spans="1:6" s="10" customFormat="1" ht="15.75" hidden="1">
      <c r="A278" s="89" t="s">
        <v>137</v>
      </c>
      <c r="B278" s="102">
        <v>3</v>
      </c>
      <c r="C278" s="130">
        <f>SUMIF($B$272:$B$275,"3",C$272:C$275)</f>
        <v>0</v>
      </c>
      <c r="D278" s="130">
        <f>SUMIF($B$272:$B$275,"3",D$272:D$275)</f>
        <v>0</v>
      </c>
      <c r="E278" s="130">
        <f>SUMIF($B$272:$B$275,"3",E$272:E$275)</f>
        <v>0</v>
      </c>
      <c r="F278" s="12"/>
    </row>
    <row r="279" spans="1:6" s="10" customFormat="1" ht="33" hidden="1">
      <c r="A279" s="69" t="s">
        <v>96</v>
      </c>
      <c r="B279" s="105"/>
      <c r="C279" s="139">
        <f>C280+C293</f>
        <v>0</v>
      </c>
      <c r="D279" s="139">
        <f>D280+D293</f>
        <v>0</v>
      </c>
      <c r="E279" s="139">
        <f>E280+E293</f>
        <v>0</v>
      </c>
      <c r="F279" s="12"/>
    </row>
    <row r="280" spans="1:6" s="10" customFormat="1" ht="15.75" hidden="1">
      <c r="A280" s="68" t="s">
        <v>173</v>
      </c>
      <c r="B280" s="104"/>
      <c r="C280" s="140"/>
      <c r="D280" s="140"/>
      <c r="E280" s="140"/>
      <c r="F280" s="12"/>
    </row>
    <row r="281" spans="1:6" s="10" customFormat="1" ht="15.75" hidden="1">
      <c r="A281" s="64" t="s">
        <v>230</v>
      </c>
      <c r="B281" s="104"/>
      <c r="C281" s="140"/>
      <c r="D281" s="140"/>
      <c r="E281" s="140"/>
      <c r="F281" s="12"/>
    </row>
    <row r="282" spans="1:6" s="10" customFormat="1" ht="31.5" hidden="1">
      <c r="A282" s="89" t="s">
        <v>455</v>
      </c>
      <c r="B282" s="104"/>
      <c r="C282" s="140"/>
      <c r="D282" s="140"/>
      <c r="E282" s="140"/>
      <c r="F282" s="12"/>
    </row>
    <row r="283" spans="1:6" s="10" customFormat="1" ht="31.5" hidden="1">
      <c r="A283" s="89" t="s">
        <v>242</v>
      </c>
      <c r="B283" s="104"/>
      <c r="C283" s="140"/>
      <c r="D283" s="140"/>
      <c r="E283" s="140"/>
      <c r="F283" s="12"/>
    </row>
    <row r="284" spans="1:6" s="10" customFormat="1" ht="31.5" hidden="1">
      <c r="A284" s="89" t="s">
        <v>456</v>
      </c>
      <c r="B284" s="104"/>
      <c r="C284" s="140"/>
      <c r="D284" s="140"/>
      <c r="E284" s="140"/>
      <c r="F284" s="12"/>
    </row>
    <row r="285" spans="1:6" s="10" customFormat="1" ht="15.75" hidden="1">
      <c r="A285" s="89" t="s">
        <v>241</v>
      </c>
      <c r="B285" s="104"/>
      <c r="C285" s="140"/>
      <c r="D285" s="140"/>
      <c r="E285" s="140"/>
      <c r="F285" s="12"/>
    </row>
    <row r="286" spans="1:6" s="10" customFormat="1" ht="15.75" hidden="1">
      <c r="A286" s="89" t="s">
        <v>240</v>
      </c>
      <c r="B286" s="104"/>
      <c r="C286" s="140"/>
      <c r="D286" s="140"/>
      <c r="E286" s="140"/>
      <c r="F286" s="12"/>
    </row>
    <row r="287" spans="1:6" s="10" customFormat="1" ht="15.75" hidden="1">
      <c r="A287" s="64" t="s">
        <v>232</v>
      </c>
      <c r="B287" s="104"/>
      <c r="C287" s="140"/>
      <c r="D287" s="140"/>
      <c r="E287" s="140"/>
      <c r="F287" s="12"/>
    </row>
    <row r="288" spans="1:6" s="10" customFormat="1" ht="31.5" hidden="1">
      <c r="A288" s="64" t="s">
        <v>233</v>
      </c>
      <c r="B288" s="104"/>
      <c r="C288" s="140"/>
      <c r="D288" s="140"/>
      <c r="E288" s="140"/>
      <c r="F288" s="12"/>
    </row>
    <row r="289" spans="1:6" s="10" customFormat="1" ht="15.75" hidden="1">
      <c r="A289" s="43" t="s">
        <v>173</v>
      </c>
      <c r="B289" s="104"/>
      <c r="C289" s="138">
        <f>SUM(C290:C292)</f>
        <v>0</v>
      </c>
      <c r="D289" s="138">
        <f>SUM(D290:D292)</f>
        <v>0</v>
      </c>
      <c r="E289" s="138">
        <f>SUM(E290:E292)</f>
        <v>0</v>
      </c>
      <c r="F289" s="12"/>
    </row>
    <row r="290" spans="1:6" s="10" customFormat="1" ht="15.75" hidden="1">
      <c r="A290" s="89" t="s">
        <v>406</v>
      </c>
      <c r="B290" s="102">
        <v>1</v>
      </c>
      <c r="C290" s="130">
        <f>SUMIF($B$280:$B$289,"1",C$280:C$289)</f>
        <v>0</v>
      </c>
      <c r="D290" s="130">
        <f>SUMIF($B$280:$B$289,"1",D$280:D$289)</f>
        <v>0</v>
      </c>
      <c r="E290" s="130">
        <f>SUMIF($B$280:$B$289,"1",E$280:E$289)</f>
        <v>0</v>
      </c>
      <c r="F290" s="12"/>
    </row>
    <row r="291" spans="1:6" s="10" customFormat="1" ht="15.75" hidden="1">
      <c r="A291" s="89" t="s">
        <v>245</v>
      </c>
      <c r="B291" s="102">
        <v>2</v>
      </c>
      <c r="C291" s="130">
        <f>SUMIF($B$280:$B$289,"2",C$280:C$289)</f>
        <v>0</v>
      </c>
      <c r="D291" s="130">
        <f>SUMIF($B$280:$B$289,"2",D$280:D$289)</f>
        <v>0</v>
      </c>
      <c r="E291" s="130">
        <f>SUMIF($B$280:$B$289,"2",E$280:E$289)</f>
        <v>0</v>
      </c>
      <c r="F291" s="12"/>
    </row>
    <row r="292" spans="1:6" s="10" customFormat="1" ht="15.75" hidden="1">
      <c r="A292" s="89" t="s">
        <v>137</v>
      </c>
      <c r="B292" s="102">
        <v>3</v>
      </c>
      <c r="C292" s="130">
        <f>SUMIF($B$280:$B$289,"3",C$280:C$289)</f>
        <v>0</v>
      </c>
      <c r="D292" s="130">
        <f>SUMIF($B$280:$B$289,"3",D$280:D$289)</f>
        <v>0</v>
      </c>
      <c r="E292" s="130">
        <f>SUMIF($B$280:$B$289,"3",E$280:E$289)</f>
        <v>0</v>
      </c>
      <c r="F292" s="12"/>
    </row>
    <row r="293" spans="1:6" s="10" customFormat="1" ht="15.75" hidden="1">
      <c r="A293" s="68" t="s">
        <v>174</v>
      </c>
      <c r="B293" s="104"/>
      <c r="C293" s="140"/>
      <c r="D293" s="140"/>
      <c r="E293" s="140"/>
      <c r="F293" s="12"/>
    </row>
    <row r="294" spans="1:6" s="10" customFormat="1" ht="15.75" hidden="1">
      <c r="A294" s="64" t="s">
        <v>230</v>
      </c>
      <c r="B294" s="104"/>
      <c r="C294" s="140"/>
      <c r="D294" s="140"/>
      <c r="E294" s="140"/>
      <c r="F294" s="12"/>
    </row>
    <row r="295" spans="1:6" s="10" customFormat="1" ht="31.5" hidden="1">
      <c r="A295" s="89" t="s">
        <v>455</v>
      </c>
      <c r="B295" s="104"/>
      <c r="C295" s="140"/>
      <c r="D295" s="140"/>
      <c r="E295" s="140"/>
      <c r="F295" s="12"/>
    </row>
    <row r="296" spans="1:6" s="10" customFormat="1" ht="31.5" hidden="1">
      <c r="A296" s="89" t="s">
        <v>242</v>
      </c>
      <c r="B296" s="104"/>
      <c r="C296" s="140"/>
      <c r="D296" s="140"/>
      <c r="E296" s="140"/>
      <c r="F296" s="12"/>
    </row>
    <row r="297" spans="1:6" s="10" customFormat="1" ht="31.5" hidden="1">
      <c r="A297" s="89" t="s">
        <v>456</v>
      </c>
      <c r="B297" s="104"/>
      <c r="C297" s="140"/>
      <c r="D297" s="140"/>
      <c r="E297" s="140"/>
      <c r="F297" s="12"/>
    </row>
    <row r="298" spans="1:6" s="10" customFormat="1" ht="15.75" hidden="1">
      <c r="A298" s="89" t="s">
        <v>241</v>
      </c>
      <c r="B298" s="104"/>
      <c r="C298" s="140"/>
      <c r="D298" s="140"/>
      <c r="E298" s="140"/>
      <c r="F298" s="12"/>
    </row>
    <row r="299" spans="1:6" s="10" customFormat="1" ht="15.75" hidden="1">
      <c r="A299" s="89" t="s">
        <v>240</v>
      </c>
      <c r="B299" s="104"/>
      <c r="C299" s="140"/>
      <c r="D299" s="140"/>
      <c r="E299" s="140"/>
      <c r="F299" s="12"/>
    </row>
    <row r="300" spans="1:6" s="10" customFormat="1" ht="15.75" hidden="1">
      <c r="A300" s="64" t="s">
        <v>232</v>
      </c>
      <c r="B300" s="104"/>
      <c r="C300" s="140"/>
      <c r="D300" s="140"/>
      <c r="E300" s="140"/>
      <c r="F300" s="12"/>
    </row>
    <row r="301" spans="1:6" s="10" customFormat="1" ht="31.5" hidden="1">
      <c r="A301" s="64" t="s">
        <v>233</v>
      </c>
      <c r="B301" s="104"/>
      <c r="C301" s="140"/>
      <c r="D301" s="140"/>
      <c r="E301" s="140"/>
      <c r="F301" s="12"/>
    </row>
    <row r="302" spans="1:6" s="10" customFormat="1" ht="15.75" hidden="1">
      <c r="A302" s="43" t="s">
        <v>174</v>
      </c>
      <c r="B302" s="104"/>
      <c r="C302" s="138">
        <f>SUM(C303:C305)</f>
        <v>0</v>
      </c>
      <c r="D302" s="138">
        <f>SUM(D303:D305)</f>
        <v>0</v>
      </c>
      <c r="E302" s="138">
        <f>SUM(E303:E305)</f>
        <v>0</v>
      </c>
      <c r="F302" s="12"/>
    </row>
    <row r="303" spans="1:6" s="10" customFormat="1" ht="15.75" hidden="1">
      <c r="A303" s="89" t="s">
        <v>406</v>
      </c>
      <c r="B303" s="102">
        <v>1</v>
      </c>
      <c r="C303" s="130">
        <f>SUMIF($B$293:$B$302,"1",C$293:C$302)</f>
        <v>0</v>
      </c>
      <c r="D303" s="130">
        <f>SUMIF($B$293:$B$302,"1",D$293:D$302)</f>
        <v>0</v>
      </c>
      <c r="E303" s="130">
        <f>SUMIF($B$293:$B$302,"1",E$293:E$302)</f>
        <v>0</v>
      </c>
      <c r="F303" s="12"/>
    </row>
    <row r="304" spans="1:6" s="10" customFormat="1" ht="15.75" hidden="1">
      <c r="A304" s="89" t="s">
        <v>245</v>
      </c>
      <c r="B304" s="102">
        <v>2</v>
      </c>
      <c r="C304" s="130">
        <f>SUMIF($B$293:$B$302,"2",C$293:C$302)</f>
        <v>0</v>
      </c>
      <c r="D304" s="130">
        <f>SUMIF($B$293:$B$302,"2",D$293:D$302)</f>
        <v>0</v>
      </c>
      <c r="E304" s="130">
        <f>SUMIF($B$293:$B$302,"2",E$293:E$302)</f>
        <v>0</v>
      </c>
      <c r="F304" s="12"/>
    </row>
    <row r="305" spans="1:6" s="10" customFormat="1" ht="15.75" hidden="1">
      <c r="A305" s="89" t="s">
        <v>137</v>
      </c>
      <c r="B305" s="102">
        <v>3</v>
      </c>
      <c r="C305" s="130">
        <f>SUMIF($B$293:$B$302,"3",C$293:C$302)</f>
        <v>0</v>
      </c>
      <c r="D305" s="130">
        <f>SUMIF($B$293:$B$302,"3",D$293:D$302)</f>
        <v>0</v>
      </c>
      <c r="E305" s="130">
        <f>SUMIF($B$293:$B$302,"3",E$293:E$302)</f>
        <v>0</v>
      </c>
      <c r="F305" s="12"/>
    </row>
    <row r="306" spans="1:6" s="10" customFormat="1" ht="16.5">
      <c r="A306" s="69" t="s">
        <v>97</v>
      </c>
      <c r="B306" s="105"/>
      <c r="C306" s="109">
        <f>C93+C127+C156+C213++C233+C247+C260+C268+C275+C289+C302</f>
        <v>16949982</v>
      </c>
      <c r="D306" s="109">
        <f>D93+D127+D156+D213++D233+D247+D260+D268+D275+D289+D302</f>
        <v>16148551</v>
      </c>
      <c r="E306" s="109">
        <f>E93+E127+E156+E213++E233+E247+E260+E268+E275+E289+E302</f>
        <v>17031051</v>
      </c>
      <c r="F306" s="12"/>
    </row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3"/>
  <sheetViews>
    <sheetView zoomScalePageLayoutView="0" workbookViewId="0" topLeftCell="A1">
      <selection activeCell="AA3" sqref="AA3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1.140625" style="41" customWidth="1"/>
    <col min="4" max="4" width="14.28125" style="16" customWidth="1"/>
    <col min="5" max="5" width="13.421875" style="16" customWidth="1"/>
    <col min="6" max="16384" width="9.140625" style="16" customWidth="1"/>
  </cols>
  <sheetData>
    <row r="1" spans="1:4" ht="15.75">
      <c r="A1" s="252" t="s">
        <v>544</v>
      </c>
      <c r="B1" s="252"/>
      <c r="C1" s="252"/>
      <c r="D1" s="252"/>
    </row>
    <row r="2" spans="1:4" ht="15.75">
      <c r="A2" s="242" t="s">
        <v>466</v>
      </c>
      <c r="B2" s="242"/>
      <c r="C2" s="242"/>
      <c r="D2" s="242"/>
    </row>
    <row r="3" spans="1:3" ht="15.75">
      <c r="A3" s="45"/>
      <c r="C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612</v>
      </c>
      <c r="E4" s="40" t="s">
        <v>627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6" s="10" customFormat="1" ht="15.75">
      <c r="A7" s="43" t="s">
        <v>181</v>
      </c>
      <c r="B7" s="104"/>
      <c r="C7" s="86">
        <f>SUM(C8:C10)</f>
        <v>6079547</v>
      </c>
      <c r="D7" s="86">
        <f>SUM(D8:D10)</f>
        <v>6085547</v>
      </c>
      <c r="E7" s="86">
        <f>SUM(E8:E10)</f>
        <v>6085547</v>
      </c>
      <c r="F7" s="12"/>
    </row>
    <row r="8" spans="1:6" s="10" customFormat="1" ht="15.75">
      <c r="A8" s="89" t="s">
        <v>406</v>
      </c>
      <c r="B8" s="102">
        <v>1</v>
      </c>
      <c r="C8" s="84">
        <f>COFOG!C46</f>
        <v>0</v>
      </c>
      <c r="D8" s="84">
        <f>COFOG!D46</f>
        <v>0</v>
      </c>
      <c r="E8" s="84">
        <f>COFOG!E46</f>
        <v>0</v>
      </c>
      <c r="F8" s="12"/>
    </row>
    <row r="9" spans="1:6" s="10" customFormat="1" ht="15.75">
      <c r="A9" s="89" t="s">
        <v>245</v>
      </c>
      <c r="B9" s="102">
        <v>2</v>
      </c>
      <c r="C9" s="84">
        <f>COFOG!C47</f>
        <v>5454547</v>
      </c>
      <c r="D9" s="84">
        <f>COFOG!D47</f>
        <v>5460547</v>
      </c>
      <c r="E9" s="84">
        <f>COFOG!E47</f>
        <v>5460547</v>
      </c>
      <c r="F9" s="12"/>
    </row>
    <row r="10" spans="1:6" s="10" customFormat="1" ht="15.75">
      <c r="A10" s="89" t="s">
        <v>137</v>
      </c>
      <c r="B10" s="102">
        <v>3</v>
      </c>
      <c r="C10" s="84">
        <f>COFOG!C48</f>
        <v>625000</v>
      </c>
      <c r="D10" s="84">
        <f>COFOG!D48</f>
        <v>625000</v>
      </c>
      <c r="E10" s="84">
        <f>COFOG!E48</f>
        <v>625000</v>
      </c>
      <c r="F10" s="12"/>
    </row>
    <row r="11" spans="1:6" s="10" customFormat="1" ht="31.5">
      <c r="A11" s="43" t="s">
        <v>183</v>
      </c>
      <c r="B11" s="104"/>
      <c r="C11" s="86">
        <f>SUM(C12:C14)</f>
        <v>1252878</v>
      </c>
      <c r="D11" s="86">
        <f>SUM(D12:D14)</f>
        <v>1252878</v>
      </c>
      <c r="E11" s="86">
        <f>SUM(E12:E14)</f>
        <v>1252878</v>
      </c>
      <c r="F11" s="12"/>
    </row>
    <row r="12" spans="1:6" s="10" customFormat="1" ht="15.75">
      <c r="A12" s="89" t="s">
        <v>406</v>
      </c>
      <c r="B12" s="102">
        <v>1</v>
      </c>
      <c r="C12" s="84">
        <f>COFOG!F46</f>
        <v>0</v>
      </c>
      <c r="D12" s="84">
        <f>COFOG!G46</f>
        <v>0</v>
      </c>
      <c r="E12" s="84">
        <f>COFOG!H46</f>
        <v>0</v>
      </c>
      <c r="F12" s="12"/>
    </row>
    <row r="13" spans="1:6" s="10" customFormat="1" ht="15.75">
      <c r="A13" s="89" t="s">
        <v>245</v>
      </c>
      <c r="B13" s="102">
        <v>2</v>
      </c>
      <c r="C13" s="84">
        <f>COFOG!F47</f>
        <v>1100128</v>
      </c>
      <c r="D13" s="84">
        <f>COFOG!G47</f>
        <v>1100128</v>
      </c>
      <c r="E13" s="84">
        <f>COFOG!H47</f>
        <v>1100128</v>
      </c>
      <c r="F13" s="12"/>
    </row>
    <row r="14" spans="1:6" s="10" customFormat="1" ht="15.75">
      <c r="A14" s="89" t="s">
        <v>137</v>
      </c>
      <c r="B14" s="102">
        <v>3</v>
      </c>
      <c r="C14" s="84">
        <f>COFOG!F48</f>
        <v>152750</v>
      </c>
      <c r="D14" s="84">
        <f>COFOG!G48</f>
        <v>152750</v>
      </c>
      <c r="E14" s="84">
        <f>COFOG!H48</f>
        <v>152750</v>
      </c>
      <c r="F14" s="12"/>
    </row>
    <row r="15" spans="1:6" s="10" customFormat="1" ht="15.75">
      <c r="A15" s="43" t="s">
        <v>184</v>
      </c>
      <c r="B15" s="104"/>
      <c r="C15" s="86">
        <f>SUM(C16:C18)</f>
        <v>3381230</v>
      </c>
      <c r="D15" s="86">
        <f>SUM(D16:D18)</f>
        <v>2663699</v>
      </c>
      <c r="E15" s="86">
        <f>SUM(E16:E18)</f>
        <v>3367228</v>
      </c>
      <c r="F15" s="12"/>
    </row>
    <row r="16" spans="1:6" s="10" customFormat="1" ht="15.75">
      <c r="A16" s="89" t="s">
        <v>406</v>
      </c>
      <c r="B16" s="102">
        <v>1</v>
      </c>
      <c r="C16" s="84">
        <f>COFOG!I46</f>
        <v>0</v>
      </c>
      <c r="D16" s="84">
        <f>COFOG!J46</f>
        <v>0</v>
      </c>
      <c r="E16" s="84">
        <f>COFOG!K46</f>
        <v>0</v>
      </c>
      <c r="F16" s="12"/>
    </row>
    <row r="17" spans="1:6" s="10" customFormat="1" ht="15.75">
      <c r="A17" s="89" t="s">
        <v>245</v>
      </c>
      <c r="B17" s="102">
        <v>2</v>
      </c>
      <c r="C17" s="84">
        <f>COFOG!I47</f>
        <v>3381230</v>
      </c>
      <c r="D17" s="84">
        <f>COFOG!J47</f>
        <v>2663699</v>
      </c>
      <c r="E17" s="84">
        <f>COFOG!K47</f>
        <v>3367228</v>
      </c>
      <c r="F17" s="12"/>
    </row>
    <row r="18" spans="1:6" s="10" customFormat="1" ht="15.75">
      <c r="A18" s="89" t="s">
        <v>137</v>
      </c>
      <c r="B18" s="102">
        <v>3</v>
      </c>
      <c r="C18" s="84">
        <f>COFOG!I48</f>
        <v>0</v>
      </c>
      <c r="D18" s="84">
        <f>COFOG!J48</f>
        <v>0</v>
      </c>
      <c r="E18" s="84">
        <f>COFOG!K48</f>
        <v>0</v>
      </c>
      <c r="F18" s="12"/>
    </row>
    <row r="19" spans="1:6" s="10" customFormat="1" ht="15.75">
      <c r="A19" s="68" t="s">
        <v>185</v>
      </c>
      <c r="B19" s="104"/>
      <c r="C19" s="84"/>
      <c r="D19" s="84"/>
      <c r="E19" s="84"/>
      <c r="F19" s="12"/>
    </row>
    <row r="20" spans="1:6" s="10" customFormat="1" ht="31.5" hidden="1">
      <c r="A20" s="111" t="s">
        <v>188</v>
      </c>
      <c r="B20" s="104"/>
      <c r="C20" s="84">
        <f>SUM(C21:C22)</f>
        <v>0</v>
      </c>
      <c r="D20" s="84">
        <f>SUM(D21:D22)</f>
        <v>0</v>
      </c>
      <c r="E20" s="84">
        <f>SUM(E21:E22)</f>
        <v>0</v>
      </c>
      <c r="F20" s="12"/>
    </row>
    <row r="21" spans="1:6" s="10" customFormat="1" ht="31.5" hidden="1">
      <c r="A21" s="89" t="s">
        <v>194</v>
      </c>
      <c r="B21" s="104">
        <v>2</v>
      </c>
      <c r="C21" s="84"/>
      <c r="D21" s="84"/>
      <c r="E21" s="84"/>
      <c r="F21" s="12"/>
    </row>
    <row r="22" spans="1:6" s="10" customFormat="1" ht="15.75" hidden="1">
      <c r="A22" s="89" t="s">
        <v>195</v>
      </c>
      <c r="B22" s="104">
        <v>2</v>
      </c>
      <c r="C22" s="84"/>
      <c r="D22" s="84"/>
      <c r="E22" s="84"/>
      <c r="F22" s="12"/>
    </row>
    <row r="23" spans="1:6" s="10" customFormat="1" ht="15.75" hidden="1">
      <c r="A23" s="112" t="s">
        <v>186</v>
      </c>
      <c r="B23" s="104"/>
      <c r="C23" s="84">
        <f>SUM(C20:C20)</f>
        <v>0</v>
      </c>
      <c r="D23" s="84">
        <f>SUM(D20:D20)</f>
        <v>0</v>
      </c>
      <c r="E23" s="84">
        <f>SUM(E20:E20)</f>
        <v>0</v>
      </c>
      <c r="F23" s="12"/>
    </row>
    <row r="24" spans="1:6" s="10" customFormat="1" ht="15.75" hidden="1">
      <c r="A24" s="64" t="s">
        <v>196</v>
      </c>
      <c r="B24" s="104"/>
      <c r="C24" s="84"/>
      <c r="D24" s="84"/>
      <c r="E24" s="84"/>
      <c r="F24" s="12"/>
    </row>
    <row r="25" spans="1:6" s="10" customFormat="1" ht="47.25" hidden="1">
      <c r="A25" s="110" t="s">
        <v>193</v>
      </c>
      <c r="B25" s="104">
        <v>2</v>
      </c>
      <c r="C25" s="84"/>
      <c r="D25" s="84"/>
      <c r="E25" s="84"/>
      <c r="F25" s="12"/>
    </row>
    <row r="26" spans="1:6" s="10" customFormat="1" ht="47.25" hidden="1">
      <c r="A26" s="110" t="s">
        <v>193</v>
      </c>
      <c r="B26" s="104">
        <v>3</v>
      </c>
      <c r="C26" s="84"/>
      <c r="D26" s="84"/>
      <c r="E26" s="84"/>
      <c r="F26" s="12"/>
    </row>
    <row r="27" spans="1:6" s="10" customFormat="1" ht="15.75" hidden="1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15.75" hidden="1">
      <c r="A28" s="111" t="s">
        <v>189</v>
      </c>
      <c r="B28" s="104"/>
      <c r="C28" s="84">
        <f>SUM(C29:C29)</f>
        <v>0</v>
      </c>
      <c r="D28" s="84">
        <f>SUM(D29:D29)</f>
        <v>0</v>
      </c>
      <c r="E28" s="84">
        <f>SUM(E29:E29)</f>
        <v>0</v>
      </c>
      <c r="F28" s="12"/>
    </row>
    <row r="29" spans="1:6" s="10" customFormat="1" ht="15.75" hidden="1">
      <c r="A29" s="89" t="s">
        <v>438</v>
      </c>
      <c r="B29" s="104">
        <v>2</v>
      </c>
      <c r="C29" s="84"/>
      <c r="D29" s="84"/>
      <c r="E29" s="84"/>
      <c r="F29" s="12"/>
    </row>
    <row r="30" spans="1:6" s="10" customFormat="1" ht="15.75" hidden="1">
      <c r="A30" s="89" t="s">
        <v>190</v>
      </c>
      <c r="B30" s="104">
        <v>2</v>
      </c>
      <c r="C30" s="84"/>
      <c r="D30" s="84"/>
      <c r="E30" s="84"/>
      <c r="F30" s="12"/>
    </row>
    <row r="31" spans="1:6" s="10" customFormat="1" ht="31.5" hidden="1">
      <c r="A31" s="89" t="s">
        <v>191</v>
      </c>
      <c r="B31" s="104">
        <v>2</v>
      </c>
      <c r="C31" s="84"/>
      <c r="D31" s="84"/>
      <c r="E31" s="84"/>
      <c r="F31" s="12"/>
    </row>
    <row r="32" spans="1:6" s="10" customFormat="1" ht="15.75">
      <c r="A32" s="89" t="s">
        <v>414</v>
      </c>
      <c r="B32" s="104"/>
      <c r="C32" s="84">
        <f>C33+C48</f>
        <v>300000</v>
      </c>
      <c r="D32" s="84">
        <f>D33+D48</f>
        <v>300000</v>
      </c>
      <c r="E32" s="84">
        <f>E33+E48</f>
        <v>300000</v>
      </c>
      <c r="F32" s="12"/>
    </row>
    <row r="33" spans="1:6" s="10" customFormat="1" ht="15.75">
      <c r="A33" s="89" t="s">
        <v>415</v>
      </c>
      <c r="B33" s="104"/>
      <c r="C33" s="84">
        <f>SUM(C34:C47)</f>
        <v>300000</v>
      </c>
      <c r="D33" s="84">
        <f>SUM(D34:D47)</f>
        <v>300000</v>
      </c>
      <c r="E33" s="84">
        <f>SUM(E34:E47)</f>
        <v>300000</v>
      </c>
      <c r="F33" s="12"/>
    </row>
    <row r="34" spans="1:6" s="10" customFormat="1" ht="15.75">
      <c r="A34" s="89" t="s">
        <v>417</v>
      </c>
      <c r="B34" s="104">
        <v>2</v>
      </c>
      <c r="C34" s="84">
        <v>50000</v>
      </c>
      <c r="D34" s="84">
        <v>50000</v>
      </c>
      <c r="E34" s="84">
        <v>50000</v>
      </c>
      <c r="F34" s="12"/>
    </row>
    <row r="35" spans="1:6" s="10" customFormat="1" ht="31.5" hidden="1">
      <c r="A35" s="89" t="s">
        <v>425</v>
      </c>
      <c r="B35" s="104">
        <v>2</v>
      </c>
      <c r="C35" s="84"/>
      <c r="D35" s="84"/>
      <c r="E35" s="84"/>
      <c r="F35" s="12"/>
    </row>
    <row r="36" spans="1:6" s="10" customFormat="1" ht="15.75" hidden="1">
      <c r="A36" s="89" t="s">
        <v>512</v>
      </c>
      <c r="B36" s="104">
        <v>2</v>
      </c>
      <c r="C36" s="84"/>
      <c r="D36" s="84"/>
      <c r="E36" s="84"/>
      <c r="F36" s="12"/>
    </row>
    <row r="37" spans="1:6" s="10" customFormat="1" ht="31.5" hidden="1">
      <c r="A37" s="89" t="s">
        <v>418</v>
      </c>
      <c r="B37" s="104">
        <v>2</v>
      </c>
      <c r="C37" s="84"/>
      <c r="D37" s="84"/>
      <c r="E37" s="84"/>
      <c r="F37" s="12"/>
    </row>
    <row r="38" spans="1:6" s="10" customFormat="1" ht="31.5" hidden="1">
      <c r="A38" s="89" t="s">
        <v>426</v>
      </c>
      <c r="B38" s="104">
        <v>2</v>
      </c>
      <c r="C38" s="84"/>
      <c r="D38" s="84"/>
      <c r="E38" s="84"/>
      <c r="F38" s="12"/>
    </row>
    <row r="39" spans="1:6" s="10" customFormat="1" ht="31.5">
      <c r="A39" s="89" t="s">
        <v>424</v>
      </c>
      <c r="B39" s="104">
        <v>2</v>
      </c>
      <c r="C39" s="84">
        <v>30000</v>
      </c>
      <c r="D39" s="84">
        <v>30000</v>
      </c>
      <c r="E39" s="84">
        <v>30000</v>
      </c>
      <c r="F39" s="12"/>
    </row>
    <row r="40" spans="1:6" s="10" customFormat="1" ht="15.75">
      <c r="A40" s="89" t="s">
        <v>423</v>
      </c>
      <c r="B40" s="104">
        <v>2</v>
      </c>
      <c r="C40" s="84">
        <v>50000</v>
      </c>
      <c r="D40" s="84">
        <v>50000</v>
      </c>
      <c r="E40" s="84">
        <v>50000</v>
      </c>
      <c r="F40" s="12"/>
    </row>
    <row r="41" spans="1:6" s="10" customFormat="1" ht="15.75">
      <c r="A41" s="89" t="s">
        <v>422</v>
      </c>
      <c r="B41" s="104">
        <v>2</v>
      </c>
      <c r="C41" s="84">
        <v>150000</v>
      </c>
      <c r="D41" s="84">
        <v>150000</v>
      </c>
      <c r="E41" s="84">
        <v>150000</v>
      </c>
      <c r="F41" s="12"/>
    </row>
    <row r="42" spans="1:6" s="10" customFormat="1" ht="15.75" hidden="1">
      <c r="A42" s="89" t="s">
        <v>421</v>
      </c>
      <c r="B42" s="104">
        <v>2</v>
      </c>
      <c r="C42" s="84"/>
      <c r="D42" s="84"/>
      <c r="E42" s="84"/>
      <c r="F42" s="12"/>
    </row>
    <row r="43" spans="1:6" s="10" customFormat="1" ht="31.5">
      <c r="A43" s="89" t="s">
        <v>420</v>
      </c>
      <c r="B43" s="104">
        <v>2</v>
      </c>
      <c r="C43" s="84">
        <v>20000</v>
      </c>
      <c r="D43" s="84">
        <v>20000</v>
      </c>
      <c r="E43" s="84">
        <v>20000</v>
      </c>
      <c r="F43" s="12"/>
    </row>
    <row r="44" spans="1:6" s="10" customFormat="1" ht="15.75" hidden="1">
      <c r="A44" s="89" t="s">
        <v>470</v>
      </c>
      <c r="B44" s="104">
        <v>2</v>
      </c>
      <c r="C44" s="84"/>
      <c r="D44" s="84"/>
      <c r="E44" s="84"/>
      <c r="F44" s="12"/>
    </row>
    <row r="45" spans="1:6" s="10" customFormat="1" ht="15.75" hidden="1">
      <c r="A45" s="89" t="s">
        <v>419</v>
      </c>
      <c r="B45" s="104">
        <v>2</v>
      </c>
      <c r="C45" s="84"/>
      <c r="D45" s="84"/>
      <c r="E45" s="84"/>
      <c r="F45" s="12"/>
    </row>
    <row r="46" spans="1:6" s="10" customFormat="1" ht="15.75" hidden="1">
      <c r="A46" s="89" t="s">
        <v>427</v>
      </c>
      <c r="B46" s="104">
        <v>2</v>
      </c>
      <c r="C46" s="84"/>
      <c r="D46" s="84"/>
      <c r="E46" s="84"/>
      <c r="F46" s="12"/>
    </row>
    <row r="47" spans="1:6" s="10" customFormat="1" ht="15.75" hidden="1">
      <c r="A47" s="89" t="s">
        <v>428</v>
      </c>
      <c r="B47" s="104">
        <v>2</v>
      </c>
      <c r="C47" s="84"/>
      <c r="D47" s="84"/>
      <c r="E47" s="84"/>
      <c r="F47" s="12"/>
    </row>
    <row r="48" spans="1:6" s="10" customFormat="1" ht="15.75" hidden="1">
      <c r="A48" s="89" t="s">
        <v>416</v>
      </c>
      <c r="B48" s="104"/>
      <c r="C48" s="84">
        <f>SUM(C49:C58)</f>
        <v>0</v>
      </c>
      <c r="D48" s="84">
        <f>SUM(D49:D58)</f>
        <v>0</v>
      </c>
      <c r="E48" s="84">
        <f>SUM(E49:E58)</f>
        <v>0</v>
      </c>
      <c r="F48" s="12"/>
    </row>
    <row r="49" spans="1:6" s="10" customFormat="1" ht="15.75" hidden="1">
      <c r="A49" s="89" t="s">
        <v>429</v>
      </c>
      <c r="B49" s="104">
        <v>2</v>
      </c>
      <c r="C49" s="84"/>
      <c r="D49" s="84"/>
      <c r="E49" s="84"/>
      <c r="F49" s="12"/>
    </row>
    <row r="50" spans="1:6" s="10" customFormat="1" ht="31.5" hidden="1">
      <c r="A50" s="89" t="s">
        <v>430</v>
      </c>
      <c r="B50" s="104">
        <v>2</v>
      </c>
      <c r="C50" s="84"/>
      <c r="D50" s="84"/>
      <c r="E50" s="84"/>
      <c r="F50" s="12"/>
    </row>
    <row r="51" spans="1:6" s="10" customFormat="1" ht="31.5" hidden="1">
      <c r="A51" s="89" t="s">
        <v>431</v>
      </c>
      <c r="B51" s="104">
        <v>2</v>
      </c>
      <c r="C51" s="84"/>
      <c r="D51" s="84"/>
      <c r="E51" s="84"/>
      <c r="F51" s="12"/>
    </row>
    <row r="52" spans="1:6" s="10" customFormat="1" ht="15.75" hidden="1">
      <c r="A52" s="89" t="s">
        <v>432</v>
      </c>
      <c r="B52" s="104">
        <v>2</v>
      </c>
      <c r="C52" s="84"/>
      <c r="D52" s="84"/>
      <c r="E52" s="84"/>
      <c r="F52" s="12"/>
    </row>
    <row r="53" spans="1:6" s="10" customFormat="1" ht="15.75" hidden="1">
      <c r="A53" s="89" t="s">
        <v>433</v>
      </c>
      <c r="B53" s="104">
        <v>2</v>
      </c>
      <c r="C53" s="84"/>
      <c r="D53" s="84"/>
      <c r="E53" s="84"/>
      <c r="F53" s="12"/>
    </row>
    <row r="54" spans="1:6" s="10" customFormat="1" ht="15.75" hidden="1">
      <c r="A54" s="89" t="s">
        <v>434</v>
      </c>
      <c r="B54" s="104">
        <v>2</v>
      </c>
      <c r="C54" s="84"/>
      <c r="D54" s="84"/>
      <c r="E54" s="84"/>
      <c r="F54" s="12"/>
    </row>
    <row r="55" spans="1:6" s="10" customFormat="1" ht="15.75" hidden="1">
      <c r="A55" s="89" t="s">
        <v>435</v>
      </c>
      <c r="B55" s="104">
        <v>2</v>
      </c>
      <c r="C55" s="84"/>
      <c r="D55" s="84"/>
      <c r="E55" s="84"/>
      <c r="F55" s="12"/>
    </row>
    <row r="56" spans="1:6" s="10" customFormat="1" ht="15.75" hidden="1">
      <c r="A56" s="89" t="s">
        <v>469</v>
      </c>
      <c r="B56" s="104">
        <v>2</v>
      </c>
      <c r="C56" s="84"/>
      <c r="D56" s="84"/>
      <c r="E56" s="84"/>
      <c r="F56" s="12"/>
    </row>
    <row r="57" spans="1:6" s="10" customFormat="1" ht="15.75" hidden="1">
      <c r="A57" s="89" t="s">
        <v>436</v>
      </c>
      <c r="B57" s="104">
        <v>2</v>
      </c>
      <c r="C57" s="84"/>
      <c r="D57" s="84"/>
      <c r="E57" s="84"/>
      <c r="F57" s="12"/>
    </row>
    <row r="58" spans="1:6" s="10" customFormat="1" ht="15.75" hidden="1">
      <c r="A58" s="89" t="s">
        <v>437</v>
      </c>
      <c r="B58" s="104">
        <v>2</v>
      </c>
      <c r="C58" s="84"/>
      <c r="D58" s="84"/>
      <c r="E58" s="84"/>
      <c r="F58" s="12"/>
    </row>
    <row r="59" spans="1:6" s="10" customFormat="1" ht="15.75">
      <c r="A59" s="112" t="s">
        <v>187</v>
      </c>
      <c r="B59" s="104"/>
      <c r="C59" s="84">
        <f>SUM(C30:C32)+SUM(C28:C28)</f>
        <v>300000</v>
      </c>
      <c r="D59" s="84">
        <f>SUM(D30:D32)+SUM(D28:D28)</f>
        <v>300000</v>
      </c>
      <c r="E59" s="84">
        <f>SUM(E30:E32)+SUM(E28:E28)</f>
        <v>300000</v>
      </c>
      <c r="F59" s="12"/>
    </row>
    <row r="60" spans="1:6" s="10" customFormat="1" ht="15.75">
      <c r="A60" s="43" t="s">
        <v>185</v>
      </c>
      <c r="B60" s="104"/>
      <c r="C60" s="86">
        <f>SUM(C61:C63)</f>
        <v>300000</v>
      </c>
      <c r="D60" s="86">
        <f>SUM(D61:D63)</f>
        <v>300000</v>
      </c>
      <c r="E60" s="86">
        <f>SUM(E61:E63)</f>
        <v>300000</v>
      </c>
      <c r="F60" s="12"/>
    </row>
    <row r="61" spans="1:6" s="10" customFormat="1" ht="15.75">
      <c r="A61" s="89" t="s">
        <v>406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F61" s="12"/>
    </row>
    <row r="62" spans="1:6" s="10" customFormat="1" ht="15.75">
      <c r="A62" s="89" t="s">
        <v>245</v>
      </c>
      <c r="B62" s="102">
        <v>2</v>
      </c>
      <c r="C62" s="84">
        <f>SUMIF($B$19:$B$60,"2",C$19:C$60)</f>
        <v>300000</v>
      </c>
      <c r="D62" s="84">
        <f>SUMIF($B$19:$B$60,"2",D$19:D$60)</f>
        <v>300000</v>
      </c>
      <c r="E62" s="84">
        <f>SUMIF($B$19:$B$60,"2",E$19:E$60)</f>
        <v>300000</v>
      </c>
      <c r="F62" s="12"/>
    </row>
    <row r="63" spans="1:6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F63" s="12"/>
    </row>
    <row r="64" spans="1:6" s="10" customFormat="1" ht="15.75">
      <c r="A64" s="67" t="s">
        <v>246</v>
      </c>
      <c r="B64" s="17"/>
      <c r="C64" s="84"/>
      <c r="D64" s="84"/>
      <c r="E64" s="84"/>
      <c r="F64" s="12"/>
    </row>
    <row r="65" spans="1:6" s="10" customFormat="1" ht="15.75" hidden="1">
      <c r="A65" s="64" t="s">
        <v>199</v>
      </c>
      <c r="B65" s="17"/>
      <c r="C65" s="84"/>
      <c r="D65" s="84"/>
      <c r="E65" s="84"/>
      <c r="F65" s="12"/>
    </row>
    <row r="66" spans="1:6" s="10" customFormat="1" ht="31.5">
      <c r="A66" s="64" t="s">
        <v>441</v>
      </c>
      <c r="B66" s="17">
        <v>2</v>
      </c>
      <c r="C66" s="84"/>
      <c r="D66" s="84">
        <v>16100</v>
      </c>
      <c r="E66" s="84">
        <v>16100</v>
      </c>
      <c r="F66" s="12"/>
    </row>
    <row r="67" spans="1:6" s="10" customFormat="1" ht="31.5">
      <c r="A67" s="64" t="s">
        <v>603</v>
      </c>
      <c r="B67" s="17">
        <v>2</v>
      </c>
      <c r="C67" s="84"/>
      <c r="D67" s="84">
        <v>18974</v>
      </c>
      <c r="E67" s="84">
        <v>18974</v>
      </c>
      <c r="F67" s="12"/>
    </row>
    <row r="68" spans="1:6" s="10" customFormat="1" ht="31.5" hidden="1">
      <c r="A68" s="64" t="s">
        <v>440</v>
      </c>
      <c r="B68" s="17"/>
      <c r="C68" s="84"/>
      <c r="D68" s="84"/>
      <c r="E68" s="84"/>
      <c r="F68" s="12"/>
    </row>
    <row r="69" spans="1:6" s="10" customFormat="1" ht="15.75" hidden="1">
      <c r="A69" s="64" t="s">
        <v>439</v>
      </c>
      <c r="B69" s="17"/>
      <c r="C69" s="84"/>
      <c r="D69" s="84"/>
      <c r="E69" s="84"/>
      <c r="F69" s="12"/>
    </row>
    <row r="70" spans="1:6" s="10" customFormat="1" ht="15.75" hidden="1">
      <c r="A70" s="64"/>
      <c r="B70" s="17"/>
      <c r="C70" s="84"/>
      <c r="D70" s="84"/>
      <c r="E70" s="84"/>
      <c r="F70" s="12"/>
    </row>
    <row r="71" spans="1:6" s="10" customFormat="1" ht="31.5" hidden="1">
      <c r="A71" s="64" t="s">
        <v>197</v>
      </c>
      <c r="B71" s="17"/>
      <c r="C71" s="84"/>
      <c r="D71" s="84"/>
      <c r="E71" s="84"/>
      <c r="F71" s="12"/>
    </row>
    <row r="72" spans="1:6" s="10" customFormat="1" ht="15.75" hidden="1">
      <c r="A72" s="64"/>
      <c r="B72" s="17"/>
      <c r="C72" s="84"/>
      <c r="D72" s="84"/>
      <c r="E72" s="84"/>
      <c r="F72" s="12"/>
    </row>
    <row r="73" spans="1:6" s="10" customFormat="1" ht="31.5" hidden="1">
      <c r="A73" s="64" t="s">
        <v>198</v>
      </c>
      <c r="B73" s="17"/>
      <c r="C73" s="84"/>
      <c r="D73" s="84"/>
      <c r="E73" s="84"/>
      <c r="F73" s="12"/>
    </row>
    <row r="74" spans="1:6" s="10" customFormat="1" ht="15.75" hidden="1">
      <c r="A74" s="64"/>
      <c r="B74" s="17"/>
      <c r="C74" s="84"/>
      <c r="D74" s="84"/>
      <c r="E74" s="84"/>
      <c r="F74" s="12"/>
    </row>
    <row r="75" spans="1:6" s="10" customFormat="1" ht="31.5" hidden="1">
      <c r="A75" s="64" t="s">
        <v>201</v>
      </c>
      <c r="B75" s="17"/>
      <c r="C75" s="84"/>
      <c r="D75" s="84"/>
      <c r="E75" s="84"/>
      <c r="F75" s="12"/>
    </row>
    <row r="76" spans="1:6" s="10" customFormat="1" ht="15.75" hidden="1">
      <c r="A76" s="89" t="s">
        <v>157</v>
      </c>
      <c r="B76" s="104">
        <v>2</v>
      </c>
      <c r="C76" s="84"/>
      <c r="D76" s="84"/>
      <c r="E76" s="84"/>
      <c r="F76" s="12"/>
    </row>
    <row r="77" spans="1:6" s="10" customFormat="1" ht="15.75" hidden="1">
      <c r="A77" s="88" t="s">
        <v>131</v>
      </c>
      <c r="B77" s="17"/>
      <c r="C77" s="84"/>
      <c r="D77" s="84"/>
      <c r="E77" s="84"/>
      <c r="F77" s="12"/>
    </row>
    <row r="78" spans="1:6" s="10" customFormat="1" ht="15.75" hidden="1">
      <c r="A78" s="111" t="s">
        <v>156</v>
      </c>
      <c r="B78" s="17"/>
      <c r="C78" s="84">
        <f>SUM(C76:C77)</f>
        <v>0</v>
      </c>
      <c r="D78" s="84">
        <f>SUM(D76:D77)</f>
        <v>0</v>
      </c>
      <c r="E78" s="84">
        <f>SUM(E76:E77)</f>
        <v>0</v>
      </c>
      <c r="F78" s="12"/>
    </row>
    <row r="79" spans="1:6" s="10" customFormat="1" ht="15.75">
      <c r="A79" s="89" t="s">
        <v>142</v>
      </c>
      <c r="B79" s="17">
        <v>2</v>
      </c>
      <c r="C79" s="84">
        <v>555881</v>
      </c>
      <c r="D79" s="84">
        <v>555881</v>
      </c>
      <c r="E79" s="84">
        <v>555881</v>
      </c>
      <c r="F79" s="12"/>
    </row>
    <row r="80" spans="1:6" s="10" customFormat="1" ht="15.75" hidden="1">
      <c r="A80" s="88" t="s">
        <v>462</v>
      </c>
      <c r="B80" s="104">
        <v>2</v>
      </c>
      <c r="C80" s="84"/>
      <c r="D80" s="84"/>
      <c r="E80" s="84"/>
      <c r="F80" s="12"/>
    </row>
    <row r="81" spans="1:6" s="10" customFormat="1" ht="15.75">
      <c r="A81" s="88" t="s">
        <v>546</v>
      </c>
      <c r="B81" s="104">
        <v>2</v>
      </c>
      <c r="C81" s="84">
        <v>7773</v>
      </c>
      <c r="D81" s="84">
        <v>7773</v>
      </c>
      <c r="E81" s="84">
        <v>7773</v>
      </c>
      <c r="F81" s="12"/>
    </row>
    <row r="82" spans="1:6" s="10" customFormat="1" ht="15.75" hidden="1">
      <c r="A82" s="88" t="s">
        <v>463</v>
      </c>
      <c r="B82" s="104">
        <v>2</v>
      </c>
      <c r="C82" s="84"/>
      <c r="D82" s="84"/>
      <c r="E82" s="84"/>
      <c r="F82" s="12"/>
    </row>
    <row r="83" spans="1:6" s="10" customFormat="1" ht="15.75" hidden="1">
      <c r="A83" s="88" t="s">
        <v>472</v>
      </c>
      <c r="B83" s="104">
        <v>2</v>
      </c>
      <c r="C83" s="84"/>
      <c r="D83" s="84"/>
      <c r="E83" s="84"/>
      <c r="F83" s="12"/>
    </row>
    <row r="84" spans="1:6" s="10" customFormat="1" ht="15.75" hidden="1">
      <c r="A84" s="88" t="s">
        <v>464</v>
      </c>
      <c r="B84" s="104">
        <v>2</v>
      </c>
      <c r="C84" s="84"/>
      <c r="D84" s="84"/>
      <c r="E84" s="84"/>
      <c r="F84" s="12"/>
    </row>
    <row r="85" spans="1:6" s="10" customFormat="1" ht="15.75">
      <c r="A85" s="88" t="s">
        <v>473</v>
      </c>
      <c r="B85" s="104">
        <v>2</v>
      </c>
      <c r="C85" s="84">
        <v>26197</v>
      </c>
      <c r="D85" s="84">
        <v>26197</v>
      </c>
      <c r="E85" s="84">
        <v>26197</v>
      </c>
      <c r="F85" s="12"/>
    </row>
    <row r="86" spans="1:6" s="10" customFormat="1" ht="15.75" hidden="1">
      <c r="A86" s="88" t="s">
        <v>481</v>
      </c>
      <c r="B86" s="17">
        <v>2</v>
      </c>
      <c r="C86" s="84"/>
      <c r="D86" s="84"/>
      <c r="E86" s="84"/>
      <c r="F86" s="12"/>
    </row>
    <row r="87" spans="1:6" s="10" customFormat="1" ht="15.75">
      <c r="A87" s="135" t="s">
        <v>537</v>
      </c>
      <c r="B87" s="17">
        <v>2</v>
      </c>
      <c r="C87" s="84">
        <v>20000</v>
      </c>
      <c r="D87" s="84">
        <v>20000</v>
      </c>
      <c r="E87" s="84">
        <v>20000</v>
      </c>
      <c r="F87" s="12"/>
    </row>
    <row r="88" spans="1:6" s="10" customFormat="1" ht="31.5">
      <c r="A88" s="111" t="s">
        <v>202</v>
      </c>
      <c r="B88" s="17"/>
      <c r="C88" s="84">
        <f>SUM(C79:C87)</f>
        <v>609851</v>
      </c>
      <c r="D88" s="84">
        <f>SUM(D79:D87)</f>
        <v>609851</v>
      </c>
      <c r="E88" s="84">
        <f>SUM(E79:E87)</f>
        <v>609851</v>
      </c>
      <c r="F88" s="12"/>
    </row>
    <row r="89" spans="1:6" s="10" customFormat="1" ht="15.75" hidden="1">
      <c r="A89" s="88" t="s">
        <v>474</v>
      </c>
      <c r="B89" s="104">
        <v>2</v>
      </c>
      <c r="C89" s="84"/>
      <c r="D89" s="84"/>
      <c r="E89" s="84"/>
      <c r="F89" s="12"/>
    </row>
    <row r="90" spans="1:6" s="10" customFormat="1" ht="15.75" hidden="1">
      <c r="A90" s="88" t="s">
        <v>475</v>
      </c>
      <c r="B90" s="104">
        <v>2</v>
      </c>
      <c r="C90" s="84"/>
      <c r="D90" s="84"/>
      <c r="E90" s="84"/>
      <c r="F90" s="12"/>
    </row>
    <row r="91" spans="1:6" s="10" customFormat="1" ht="15.75" hidden="1">
      <c r="A91" s="88" t="s">
        <v>476</v>
      </c>
      <c r="B91" s="104">
        <v>2</v>
      </c>
      <c r="C91" s="84"/>
      <c r="D91" s="84"/>
      <c r="E91" s="84"/>
      <c r="F91" s="12"/>
    </row>
    <row r="92" spans="1:6" s="10" customFormat="1" ht="15.75" hidden="1">
      <c r="A92" s="88" t="s">
        <v>477</v>
      </c>
      <c r="B92" s="104">
        <v>2</v>
      </c>
      <c r="C92" s="84"/>
      <c r="D92" s="84"/>
      <c r="E92" s="84"/>
      <c r="F92" s="12"/>
    </row>
    <row r="93" spans="1:6" s="10" customFormat="1" ht="15.75" hidden="1">
      <c r="A93" s="88" t="s">
        <v>478</v>
      </c>
      <c r="B93" s="104">
        <v>2</v>
      </c>
      <c r="C93" s="84"/>
      <c r="D93" s="84"/>
      <c r="E93" s="84"/>
      <c r="F93" s="12"/>
    </row>
    <row r="94" spans="1:6" s="10" customFormat="1" ht="15.75">
      <c r="A94" s="88" t="s">
        <v>547</v>
      </c>
      <c r="B94" s="104">
        <v>2</v>
      </c>
      <c r="C94" s="84">
        <v>127831</v>
      </c>
      <c r="D94" s="84">
        <v>127831</v>
      </c>
      <c r="E94" s="84">
        <v>127831</v>
      </c>
      <c r="F94" s="12"/>
    </row>
    <row r="95" spans="1:6" s="10" customFormat="1" ht="15.75" hidden="1">
      <c r="A95" s="88" t="s">
        <v>480</v>
      </c>
      <c r="B95" s="17">
        <v>2</v>
      </c>
      <c r="C95" s="84"/>
      <c r="D95" s="84"/>
      <c r="E95" s="84"/>
      <c r="F95" s="12"/>
    </row>
    <row r="96" spans="1:6" s="10" customFormat="1" ht="15.75">
      <c r="A96" s="88" t="s">
        <v>548</v>
      </c>
      <c r="B96" s="17">
        <v>2</v>
      </c>
      <c r="C96" s="84">
        <v>20000</v>
      </c>
      <c r="D96" s="84">
        <v>20000</v>
      </c>
      <c r="E96" s="84">
        <v>20000</v>
      </c>
      <c r="F96" s="12"/>
    </row>
    <row r="97" spans="1:6" s="10" customFormat="1" ht="15.75" hidden="1">
      <c r="A97" s="88" t="s">
        <v>513</v>
      </c>
      <c r="B97" s="17">
        <v>2</v>
      </c>
      <c r="C97" s="84"/>
      <c r="D97" s="84"/>
      <c r="E97" s="84"/>
      <c r="F97" s="12"/>
    </row>
    <row r="98" spans="1:6" s="10" customFormat="1" ht="15.75" hidden="1">
      <c r="A98" s="88" t="s">
        <v>131</v>
      </c>
      <c r="B98" s="17"/>
      <c r="C98" s="84"/>
      <c r="D98" s="84"/>
      <c r="E98" s="84"/>
      <c r="F98" s="12"/>
    </row>
    <row r="99" spans="1:6" s="10" customFormat="1" ht="15.75">
      <c r="A99" s="111" t="s">
        <v>203</v>
      </c>
      <c r="B99" s="17"/>
      <c r="C99" s="84">
        <f>SUM(C89:C98)</f>
        <v>147831</v>
      </c>
      <c r="D99" s="84">
        <f>SUM(D89:D98)</f>
        <v>147831</v>
      </c>
      <c r="E99" s="84">
        <f>SUM(E89:E98)</f>
        <v>147831</v>
      </c>
      <c r="F99" s="12"/>
    </row>
    <row r="100" spans="1:6" s="10" customFormat="1" ht="18" customHeight="1">
      <c r="A100" s="112" t="s">
        <v>200</v>
      </c>
      <c r="B100" s="17"/>
      <c r="C100" s="84">
        <f>C78+C88+C99</f>
        <v>757682</v>
      </c>
      <c r="D100" s="84">
        <f>D78+D88+D99</f>
        <v>757682</v>
      </c>
      <c r="E100" s="84">
        <f>E78+E88+E99</f>
        <v>757682</v>
      </c>
      <c r="F100" s="12"/>
    </row>
    <row r="101" spans="1:6" s="10" customFormat="1" ht="15.75" hidden="1">
      <c r="A101" s="64"/>
      <c r="B101" s="104"/>
      <c r="C101" s="84"/>
      <c r="D101" s="84"/>
      <c r="E101" s="84"/>
      <c r="F101" s="12"/>
    </row>
    <row r="102" spans="1:6" s="10" customFormat="1" ht="31.5" hidden="1">
      <c r="A102" s="64" t="s">
        <v>204</v>
      </c>
      <c r="B102" s="104"/>
      <c r="C102" s="84"/>
      <c r="D102" s="84"/>
      <c r="E102" s="84"/>
      <c r="F102" s="12"/>
    </row>
    <row r="103" spans="1:6" s="10" customFormat="1" ht="15.75" hidden="1">
      <c r="A103" s="89" t="s">
        <v>460</v>
      </c>
      <c r="B103" s="104">
        <v>2</v>
      </c>
      <c r="C103" s="84"/>
      <c r="D103" s="84"/>
      <c r="E103" s="84"/>
      <c r="F103" s="12"/>
    </row>
    <row r="104" spans="1:6" s="10" customFormat="1" ht="31.5" hidden="1">
      <c r="A104" s="64" t="s">
        <v>205</v>
      </c>
      <c r="B104" s="104"/>
      <c r="C104" s="84">
        <f>SUM(C103)</f>
        <v>0</v>
      </c>
      <c r="D104" s="84">
        <f>SUM(D103)</f>
        <v>0</v>
      </c>
      <c r="E104" s="84">
        <f>SUM(E103)</f>
        <v>0</v>
      </c>
      <c r="F104" s="12"/>
    </row>
    <row r="105" spans="1:6" s="10" customFormat="1" ht="15.75" hidden="1">
      <c r="A105" s="64" t="s">
        <v>206</v>
      </c>
      <c r="B105" s="104"/>
      <c r="C105" s="84"/>
      <c r="D105" s="84"/>
      <c r="E105" s="84"/>
      <c r="F105" s="12"/>
    </row>
    <row r="106" spans="1:6" s="10" customFormat="1" ht="15.75" hidden="1">
      <c r="A106" s="64" t="s">
        <v>207</v>
      </c>
      <c r="B106" s="104"/>
      <c r="C106" s="84"/>
      <c r="D106" s="84"/>
      <c r="E106" s="84"/>
      <c r="F106" s="12"/>
    </row>
    <row r="107" spans="1:6" s="10" customFormat="1" ht="15.75" hidden="1">
      <c r="A107" s="124" t="s">
        <v>461</v>
      </c>
      <c r="B107" s="104">
        <v>2</v>
      </c>
      <c r="C107" s="84"/>
      <c r="D107" s="84"/>
      <c r="E107" s="84"/>
      <c r="F107" s="12"/>
    </row>
    <row r="108" spans="1:6" s="10" customFormat="1" ht="15.75" hidden="1">
      <c r="A108" s="124" t="s">
        <v>482</v>
      </c>
      <c r="B108" s="104">
        <v>2</v>
      </c>
      <c r="C108" s="84"/>
      <c r="D108" s="84"/>
      <c r="E108" s="84"/>
      <c r="F108" s="12"/>
    </row>
    <row r="109" spans="1:6" s="10" customFormat="1" ht="15.75" hidden="1">
      <c r="A109" s="124"/>
      <c r="B109" s="104">
        <v>2</v>
      </c>
      <c r="C109" s="84"/>
      <c r="D109" s="84"/>
      <c r="E109" s="84"/>
      <c r="F109" s="12"/>
    </row>
    <row r="110" spans="1:6" s="10" customFormat="1" ht="15.75">
      <c r="A110" s="124" t="s">
        <v>483</v>
      </c>
      <c r="B110" s="104">
        <v>2</v>
      </c>
      <c r="C110" s="84">
        <v>40000</v>
      </c>
      <c r="D110" s="84">
        <v>30000</v>
      </c>
      <c r="E110" s="84">
        <v>30000</v>
      </c>
      <c r="F110" s="12"/>
    </row>
    <row r="111" spans="1:6" s="10" customFormat="1" ht="15.75">
      <c r="A111" s="113" t="s">
        <v>208</v>
      </c>
      <c r="B111" s="104"/>
      <c r="C111" s="84">
        <f>SUM(C107:C110)</f>
        <v>40000</v>
      </c>
      <c r="D111" s="84">
        <f>SUM(D107:D110)</f>
        <v>30000</v>
      </c>
      <c r="E111" s="84">
        <f>SUM(E107:E110)</f>
        <v>30000</v>
      </c>
      <c r="F111" s="12"/>
    </row>
    <row r="112" spans="1:6" s="10" customFormat="1" ht="15.75" hidden="1">
      <c r="A112" s="89" t="s">
        <v>155</v>
      </c>
      <c r="B112" s="104">
        <v>2</v>
      </c>
      <c r="C112" s="84"/>
      <c r="D112" s="84"/>
      <c r="E112" s="84"/>
      <c r="F112" s="12"/>
    </row>
    <row r="113" spans="1:6" s="10" customFormat="1" ht="15.75" hidden="1">
      <c r="A113" s="89"/>
      <c r="B113" s="104"/>
      <c r="C113" s="84"/>
      <c r="D113" s="84"/>
      <c r="E113" s="84"/>
      <c r="F113" s="12"/>
    </row>
    <row r="114" spans="1:6" s="10" customFormat="1" ht="15.75" hidden="1">
      <c r="A114" s="113" t="s">
        <v>154</v>
      </c>
      <c r="B114" s="104"/>
      <c r="C114" s="84">
        <f>SUM(C112:C113)</f>
        <v>0</v>
      </c>
      <c r="D114" s="84">
        <f>SUM(D112:D113)</f>
        <v>0</v>
      </c>
      <c r="E114" s="84">
        <f>SUM(E112:E113)</f>
        <v>0</v>
      </c>
      <c r="F114" s="12"/>
    </row>
    <row r="115" spans="1:6" s="10" customFormat="1" ht="15.75" hidden="1">
      <c r="A115" s="89"/>
      <c r="B115" s="104"/>
      <c r="C115" s="84"/>
      <c r="D115" s="84"/>
      <c r="E115" s="84"/>
      <c r="F115" s="12"/>
    </row>
    <row r="116" spans="1:6" s="10" customFormat="1" ht="15.75" hidden="1">
      <c r="A116" s="64" t="s">
        <v>542</v>
      </c>
      <c r="B116" s="104">
        <v>2</v>
      </c>
      <c r="C116" s="84"/>
      <c r="D116" s="84"/>
      <c r="E116" s="84"/>
      <c r="F116" s="12"/>
    </row>
    <row r="117" spans="1:6" s="10" customFormat="1" ht="15.75" hidden="1">
      <c r="A117" s="113" t="s">
        <v>209</v>
      </c>
      <c r="B117" s="104"/>
      <c r="C117" s="84">
        <f>SUM(C115:C116)</f>
        <v>0</v>
      </c>
      <c r="D117" s="84">
        <f>SUM(D115:D116)</f>
        <v>0</v>
      </c>
      <c r="E117" s="84">
        <f>SUM(E115:E116)</f>
        <v>0</v>
      </c>
      <c r="F117" s="12"/>
    </row>
    <row r="118" spans="1:6" s="10" customFormat="1" ht="15.75" hidden="1">
      <c r="A118" s="68"/>
      <c r="B118" s="104"/>
      <c r="C118" s="84"/>
      <c r="D118" s="84"/>
      <c r="E118" s="84"/>
      <c r="F118" s="12"/>
    </row>
    <row r="119" spans="1:6" s="10" customFormat="1" ht="17.25" customHeight="1">
      <c r="A119" s="112" t="s">
        <v>442</v>
      </c>
      <c r="B119" s="104"/>
      <c r="C119" s="84">
        <f>C111+C114+C117</f>
        <v>40000</v>
      </c>
      <c r="D119" s="84">
        <f>D111+D114+D117</f>
        <v>30000</v>
      </c>
      <c r="E119" s="84">
        <f>E111+E114+E117</f>
        <v>30000</v>
      </c>
      <c r="F119" s="12"/>
    </row>
    <row r="120" spans="1:6" s="10" customFormat="1" ht="15.75">
      <c r="A120" s="89" t="s">
        <v>228</v>
      </c>
      <c r="B120" s="104">
        <v>2</v>
      </c>
      <c r="C120" s="84">
        <v>204130</v>
      </c>
      <c r="D120" s="84">
        <v>79156</v>
      </c>
      <c r="E120" s="84">
        <v>141834</v>
      </c>
      <c r="F120" s="12"/>
    </row>
    <row r="121" spans="1:6" s="10" customFormat="1" ht="15.75" hidden="1">
      <c r="A121" s="89" t="s">
        <v>229</v>
      </c>
      <c r="B121" s="104">
        <v>2</v>
      </c>
      <c r="C121" s="84"/>
      <c r="D121" s="84"/>
      <c r="E121" s="84"/>
      <c r="F121" s="12"/>
    </row>
    <row r="122" spans="1:6" s="10" customFormat="1" ht="15.75">
      <c r="A122" s="64" t="s">
        <v>443</v>
      </c>
      <c r="B122" s="104"/>
      <c r="C122" s="84">
        <f>SUM(C120:C121)</f>
        <v>204130</v>
      </c>
      <c r="D122" s="84">
        <f>SUM(D120:D121)</f>
        <v>79156</v>
      </c>
      <c r="E122" s="84">
        <f>SUM(E120:E121)</f>
        <v>141834</v>
      </c>
      <c r="F122" s="12"/>
    </row>
    <row r="123" spans="1:6" s="10" customFormat="1" ht="15.75">
      <c r="A123" s="66" t="s">
        <v>246</v>
      </c>
      <c r="B123" s="104"/>
      <c r="C123" s="86">
        <f>SUM(C124:C124:C126)</f>
        <v>1001812</v>
      </c>
      <c r="D123" s="86">
        <f>SUM(D124:D124:D126)</f>
        <v>901912</v>
      </c>
      <c r="E123" s="86">
        <f>SUM(E124:E124:E126)</f>
        <v>964590</v>
      </c>
      <c r="F123" s="12"/>
    </row>
    <row r="124" spans="1:6" s="10" customFormat="1" ht="15.75">
      <c r="A124" s="89" t="s">
        <v>406</v>
      </c>
      <c r="B124" s="102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  <c r="F124" s="12"/>
    </row>
    <row r="125" spans="1:6" s="10" customFormat="1" ht="15.75">
      <c r="A125" s="89" t="s">
        <v>245</v>
      </c>
      <c r="B125" s="102">
        <v>2</v>
      </c>
      <c r="C125" s="84">
        <f>SUMIF($B$64:$B$123,"2",C$64:C$123)</f>
        <v>1001812</v>
      </c>
      <c r="D125" s="84">
        <f>SUMIF($B$64:$B$123,"2",D$64:D$123)</f>
        <v>901912</v>
      </c>
      <c r="E125" s="84">
        <f>SUMIF($B$64:$B$123,"2",E$64:E$123)</f>
        <v>964590</v>
      </c>
      <c r="F125" s="12"/>
    </row>
    <row r="126" spans="1:6" s="10" customFormat="1" ht="15.75">
      <c r="A126" s="89" t="s">
        <v>137</v>
      </c>
      <c r="B126" s="102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  <c r="F126" s="12"/>
    </row>
    <row r="127" spans="1:6" ht="15.75">
      <c r="A127" s="68" t="s">
        <v>93</v>
      </c>
      <c r="B127" s="104"/>
      <c r="C127" s="84"/>
      <c r="D127" s="84"/>
      <c r="E127" s="84"/>
      <c r="F127" s="12"/>
    </row>
    <row r="128" spans="1:6" ht="15.75">
      <c r="A128" s="43" t="s">
        <v>247</v>
      </c>
      <c r="B128" s="104"/>
      <c r="C128" s="86">
        <f>SUM(C129:C131)</f>
        <v>2299338</v>
      </c>
      <c r="D128" s="86">
        <f>SUM(D129:D131)</f>
        <v>2299338</v>
      </c>
      <c r="E128" s="86">
        <f>SUM(E129:E131)</f>
        <v>2299338</v>
      </c>
      <c r="F128" s="12"/>
    </row>
    <row r="129" spans="1:6" ht="15.75">
      <c r="A129" s="89" t="s">
        <v>406</v>
      </c>
      <c r="B129" s="102">
        <v>1</v>
      </c>
      <c r="C129" s="84">
        <f>Felh!J28</f>
        <v>0</v>
      </c>
      <c r="D129" s="84">
        <f>Felh!K28</f>
        <v>0</v>
      </c>
      <c r="E129" s="84">
        <f>Felh!L28</f>
        <v>0</v>
      </c>
      <c r="F129" s="12"/>
    </row>
    <row r="130" spans="1:6" ht="15.75">
      <c r="A130" s="89" t="s">
        <v>245</v>
      </c>
      <c r="B130" s="102">
        <v>2</v>
      </c>
      <c r="C130" s="84">
        <f>Felh!J29</f>
        <v>2299338</v>
      </c>
      <c r="D130" s="84">
        <f>Felh!K29</f>
        <v>2299338</v>
      </c>
      <c r="E130" s="84">
        <f>Felh!L29</f>
        <v>2299338</v>
      </c>
      <c r="F130" s="12"/>
    </row>
    <row r="131" spans="1:6" ht="15.75">
      <c r="A131" s="89" t="s">
        <v>137</v>
      </c>
      <c r="B131" s="102">
        <v>3</v>
      </c>
      <c r="C131" s="84">
        <f>Felh!J30</f>
        <v>0</v>
      </c>
      <c r="D131" s="84">
        <f>Felh!K30</f>
        <v>0</v>
      </c>
      <c r="E131" s="84">
        <f>Felh!L30</f>
        <v>0</v>
      </c>
      <c r="F131" s="12"/>
    </row>
    <row r="132" spans="1:6" ht="15.75">
      <c r="A132" s="43" t="s">
        <v>248</v>
      </c>
      <c r="B132" s="104"/>
      <c r="C132" s="86">
        <f>SUM(C133:C135)</f>
        <v>2193631</v>
      </c>
      <c r="D132" s="86">
        <f>SUM(D133:D135)</f>
        <v>2193631</v>
      </c>
      <c r="E132" s="86">
        <f>SUM(E133:E135)</f>
        <v>2193631</v>
      </c>
      <c r="F132" s="12"/>
    </row>
    <row r="133" spans="1:6" ht="15.75">
      <c r="A133" s="89" t="s">
        <v>406</v>
      </c>
      <c r="B133" s="102">
        <v>1</v>
      </c>
      <c r="C133" s="84">
        <f>Felh!J46</f>
        <v>0</v>
      </c>
      <c r="D133" s="84">
        <f>Felh!K46</f>
        <v>0</v>
      </c>
      <c r="E133" s="84">
        <f>Felh!L46</f>
        <v>0</v>
      </c>
      <c r="F133" s="12"/>
    </row>
    <row r="134" spans="1:6" ht="15.75">
      <c r="A134" s="89" t="s">
        <v>245</v>
      </c>
      <c r="B134" s="102">
        <v>2</v>
      </c>
      <c r="C134" s="84">
        <f>Felh!J47</f>
        <v>2193631</v>
      </c>
      <c r="D134" s="84">
        <f>Felh!K47</f>
        <v>2193631</v>
      </c>
      <c r="E134" s="84">
        <f>Felh!L47</f>
        <v>2193631</v>
      </c>
      <c r="F134" s="12"/>
    </row>
    <row r="135" spans="1:6" ht="15" customHeight="1">
      <c r="A135" s="89" t="s">
        <v>137</v>
      </c>
      <c r="B135" s="102">
        <v>3</v>
      </c>
      <c r="C135" s="84">
        <f>Felh!J48</f>
        <v>0</v>
      </c>
      <c r="D135" s="84">
        <f>Felh!K48</f>
        <v>0</v>
      </c>
      <c r="E135" s="84">
        <f>Felh!L48</f>
        <v>0</v>
      </c>
      <c r="F135" s="12"/>
    </row>
    <row r="136" spans="1:6" ht="15.75">
      <c r="A136" s="43" t="s">
        <v>249</v>
      </c>
      <c r="B136" s="104"/>
      <c r="C136" s="86">
        <f>SUM(C137:C139)</f>
        <v>25698</v>
      </c>
      <c r="D136" s="86">
        <f>SUM(D137:D139)</f>
        <v>35698</v>
      </c>
      <c r="E136" s="86">
        <f>SUM(E137:E139)</f>
        <v>151991</v>
      </c>
      <c r="F136" s="12"/>
    </row>
    <row r="137" spans="1:6" ht="15.75">
      <c r="A137" s="89" t="s">
        <v>406</v>
      </c>
      <c r="B137" s="102">
        <v>1</v>
      </c>
      <c r="C137" s="84">
        <f>Felh!J67</f>
        <v>0</v>
      </c>
      <c r="D137" s="84">
        <f>Felh!K67</f>
        <v>0</v>
      </c>
      <c r="E137" s="84">
        <f>Felh!L67</f>
        <v>0</v>
      </c>
      <c r="F137" s="12"/>
    </row>
    <row r="138" spans="1:6" ht="15.75">
      <c r="A138" s="89" t="s">
        <v>245</v>
      </c>
      <c r="B138" s="102">
        <v>2</v>
      </c>
      <c r="C138" s="84">
        <f>Felh!J68</f>
        <v>25698</v>
      </c>
      <c r="D138" s="84">
        <f>Felh!K68</f>
        <v>35698</v>
      </c>
      <c r="E138" s="84">
        <f>Felh!L68</f>
        <v>151991</v>
      </c>
      <c r="F138" s="12"/>
    </row>
    <row r="139" spans="1:6" ht="15.75">
      <c r="A139" s="89" t="s">
        <v>137</v>
      </c>
      <c r="B139" s="102">
        <v>3</v>
      </c>
      <c r="C139" s="84">
        <f>Felh!J69</f>
        <v>0</v>
      </c>
      <c r="D139" s="84">
        <f>Felh!K69</f>
        <v>0</v>
      </c>
      <c r="E139" s="84">
        <f>Felh!L69</f>
        <v>0</v>
      </c>
      <c r="F139" s="12"/>
    </row>
    <row r="140" spans="1:6" ht="16.5">
      <c r="A140" s="70" t="s">
        <v>250</v>
      </c>
      <c r="B140" s="105"/>
      <c r="C140" s="84"/>
      <c r="D140" s="84"/>
      <c r="E140" s="84"/>
      <c r="F140" s="12"/>
    </row>
    <row r="141" spans="1:6" ht="15.75">
      <c r="A141" s="68" t="s">
        <v>139</v>
      </c>
      <c r="B141" s="104"/>
      <c r="C141" s="15"/>
      <c r="D141" s="15"/>
      <c r="E141" s="15"/>
      <c r="F141" s="12"/>
    </row>
    <row r="142" spans="1:6" ht="15.75">
      <c r="A142" s="64" t="s">
        <v>235</v>
      </c>
      <c r="B142" s="104"/>
      <c r="C142" s="15"/>
      <c r="D142" s="15"/>
      <c r="E142" s="15"/>
      <c r="F142" s="12"/>
    </row>
    <row r="143" spans="1:6" ht="31.5" hidden="1">
      <c r="A143" s="89" t="s">
        <v>444</v>
      </c>
      <c r="B143" s="104"/>
      <c r="C143" s="15"/>
      <c r="D143" s="15"/>
      <c r="E143" s="15"/>
      <c r="F143" s="12"/>
    </row>
    <row r="144" spans="1:6" ht="31.5" hidden="1">
      <c r="A144" s="89" t="s">
        <v>237</v>
      </c>
      <c r="B144" s="104"/>
      <c r="C144" s="15"/>
      <c r="D144" s="15"/>
      <c r="E144" s="15"/>
      <c r="F144" s="12"/>
    </row>
    <row r="145" spans="1:6" ht="31.5" hidden="1">
      <c r="A145" s="89" t="s">
        <v>445</v>
      </c>
      <c r="B145" s="104"/>
      <c r="C145" s="15"/>
      <c r="D145" s="15"/>
      <c r="E145" s="15"/>
      <c r="F145" s="12"/>
    </row>
    <row r="146" spans="1:6" ht="31.5">
      <c r="A146" s="89" t="s">
        <v>238</v>
      </c>
      <c r="B146" s="104">
        <v>2</v>
      </c>
      <c r="C146" s="15">
        <v>415848</v>
      </c>
      <c r="D146" s="15">
        <v>415848</v>
      </c>
      <c r="E146" s="15">
        <v>415848</v>
      </c>
      <c r="F146" s="12"/>
    </row>
    <row r="147" spans="1:6" ht="15.75" hidden="1">
      <c r="A147" s="89" t="s">
        <v>239</v>
      </c>
      <c r="B147" s="104"/>
      <c r="C147" s="15"/>
      <c r="D147" s="15"/>
      <c r="E147" s="15"/>
      <c r="F147" s="12"/>
    </row>
    <row r="148" spans="1:6" ht="31.5" hidden="1">
      <c r="A148" s="89" t="s">
        <v>458</v>
      </c>
      <c r="B148" s="104"/>
      <c r="C148" s="15"/>
      <c r="D148" s="15"/>
      <c r="E148" s="15"/>
      <c r="F148" s="12"/>
    </row>
    <row r="149" spans="1:6" ht="15.75" hidden="1">
      <c r="A149" s="89" t="s">
        <v>243</v>
      </c>
      <c r="B149" s="104"/>
      <c r="C149" s="15"/>
      <c r="D149" s="15"/>
      <c r="E149" s="15"/>
      <c r="F149" s="12"/>
    </row>
    <row r="150" spans="1:6" ht="15.75" hidden="1">
      <c r="A150" s="64" t="s">
        <v>244</v>
      </c>
      <c r="B150" s="104"/>
      <c r="C150" s="15"/>
      <c r="D150" s="15"/>
      <c r="E150" s="15"/>
      <c r="F150" s="12"/>
    </row>
    <row r="151" spans="1:6" ht="15.75" hidden="1">
      <c r="A151" s="64" t="s">
        <v>236</v>
      </c>
      <c r="B151" s="104"/>
      <c r="C151" s="15"/>
      <c r="D151" s="15"/>
      <c r="E151" s="15"/>
      <c r="F151" s="12"/>
    </row>
    <row r="152" spans="1:6" ht="15.75">
      <c r="A152" s="43" t="s">
        <v>139</v>
      </c>
      <c r="B152" s="104"/>
      <c r="C152" s="86">
        <f>SUM(C153:C155)</f>
        <v>415848</v>
      </c>
      <c r="D152" s="86">
        <f>SUM(D153:D155)</f>
        <v>415848</v>
      </c>
      <c r="E152" s="86">
        <f>SUM(E153:E155)</f>
        <v>415848</v>
      </c>
      <c r="F152" s="12"/>
    </row>
    <row r="153" spans="1:6" ht="15.75">
      <c r="A153" s="89" t="s">
        <v>406</v>
      </c>
      <c r="B153" s="102">
        <v>1</v>
      </c>
      <c r="C153" s="84">
        <f>SUMIF($B$141:$B$152,"1",C$141:C$152)</f>
        <v>0</v>
      </c>
      <c r="D153" s="84">
        <f>SUMIF($B$141:$B$152,"1",D$141:D$152)</f>
        <v>0</v>
      </c>
      <c r="E153" s="84">
        <f>SUMIF($B$141:$B$152,"1",E$141:E$152)</f>
        <v>0</v>
      </c>
      <c r="F153" s="12"/>
    </row>
    <row r="154" spans="1:6" ht="15.75">
      <c r="A154" s="89" t="s">
        <v>245</v>
      </c>
      <c r="B154" s="102">
        <v>2</v>
      </c>
      <c r="C154" s="84">
        <f>SUMIF($B$141:$B$152,"2",C$141:C$152)</f>
        <v>415848</v>
      </c>
      <c r="D154" s="84">
        <f>SUMIF($B$141:$B$152,"2",D$141:D$152)</f>
        <v>415848</v>
      </c>
      <c r="E154" s="84">
        <f>SUMIF($B$141:$B$152,"2",E$141:E$152)</f>
        <v>415848</v>
      </c>
      <c r="F154" s="12"/>
    </row>
    <row r="155" spans="1:6" ht="15.75">
      <c r="A155" s="89" t="s">
        <v>137</v>
      </c>
      <c r="B155" s="102">
        <v>3</v>
      </c>
      <c r="C155" s="84">
        <f>SUMIF($B$141:$B$152,"3",C$141:C$152)</f>
        <v>0</v>
      </c>
      <c r="D155" s="84">
        <f>SUMIF($B$141:$B$152,"3",D$141:D$152)</f>
        <v>0</v>
      </c>
      <c r="E155" s="84">
        <f>SUMIF($B$141:$B$152,"3",E$141:E$152)</f>
        <v>0</v>
      </c>
      <c r="F155" s="12"/>
    </row>
    <row r="156" spans="1:6" ht="15.75" hidden="1">
      <c r="A156" s="68" t="s">
        <v>140</v>
      </c>
      <c r="B156" s="104"/>
      <c r="C156" s="15"/>
      <c r="D156" s="15"/>
      <c r="E156" s="15"/>
      <c r="F156" s="12"/>
    </row>
    <row r="157" spans="1:6" ht="15.75" hidden="1">
      <c r="A157" s="64" t="s">
        <v>235</v>
      </c>
      <c r="B157" s="104"/>
      <c r="C157" s="15"/>
      <c r="D157" s="15"/>
      <c r="E157" s="15"/>
      <c r="F157" s="12"/>
    </row>
    <row r="158" spans="1:6" ht="31.5" hidden="1">
      <c r="A158" s="89" t="s">
        <v>444</v>
      </c>
      <c r="B158" s="104"/>
      <c r="C158" s="15"/>
      <c r="D158" s="15"/>
      <c r="E158" s="15"/>
      <c r="F158" s="12"/>
    </row>
    <row r="159" spans="1:6" ht="31.5" hidden="1">
      <c r="A159" s="89" t="s">
        <v>237</v>
      </c>
      <c r="B159" s="104"/>
      <c r="C159" s="15"/>
      <c r="D159" s="15"/>
      <c r="E159" s="15"/>
      <c r="F159" s="12"/>
    </row>
    <row r="160" spans="1:6" ht="31.5" hidden="1">
      <c r="A160" s="89" t="s">
        <v>445</v>
      </c>
      <c r="B160" s="104"/>
      <c r="C160" s="15"/>
      <c r="D160" s="15"/>
      <c r="E160" s="15"/>
      <c r="F160" s="12"/>
    </row>
    <row r="161" spans="1:6" ht="15.75" hidden="1">
      <c r="A161" s="89" t="s">
        <v>238</v>
      </c>
      <c r="B161" s="104"/>
      <c r="C161" s="15"/>
      <c r="D161" s="15"/>
      <c r="E161" s="15"/>
      <c r="F161" s="12"/>
    </row>
    <row r="162" spans="1:6" ht="15.75" hidden="1">
      <c r="A162" s="89" t="s">
        <v>239</v>
      </c>
      <c r="B162" s="104"/>
      <c r="C162" s="15"/>
      <c r="D162" s="15"/>
      <c r="E162" s="15"/>
      <c r="F162" s="12"/>
    </row>
    <row r="163" spans="1:6" ht="31.5" hidden="1">
      <c r="A163" s="89" t="s">
        <v>458</v>
      </c>
      <c r="B163" s="104"/>
      <c r="C163" s="15"/>
      <c r="D163" s="15"/>
      <c r="E163" s="15"/>
      <c r="F163" s="12"/>
    </row>
    <row r="164" spans="1:6" ht="15.75" hidden="1">
      <c r="A164" s="89" t="s">
        <v>243</v>
      </c>
      <c r="B164" s="104"/>
      <c r="C164" s="15"/>
      <c r="D164" s="15"/>
      <c r="E164" s="15"/>
      <c r="F164" s="12"/>
    </row>
    <row r="165" spans="1:6" ht="15.75" hidden="1">
      <c r="A165" s="64" t="s">
        <v>244</v>
      </c>
      <c r="B165" s="104"/>
      <c r="C165" s="15"/>
      <c r="D165" s="15"/>
      <c r="E165" s="15"/>
      <c r="F165" s="12"/>
    </row>
    <row r="166" spans="1:6" ht="15.75" hidden="1">
      <c r="A166" s="64" t="s">
        <v>236</v>
      </c>
      <c r="B166" s="104"/>
      <c r="C166" s="15"/>
      <c r="D166" s="15"/>
      <c r="E166" s="15"/>
      <c r="F166" s="12"/>
    </row>
    <row r="167" spans="1:6" ht="15.75" hidden="1">
      <c r="A167" s="43" t="s">
        <v>251</v>
      </c>
      <c r="B167" s="104"/>
      <c r="C167" s="86">
        <f>SUM(C168:C170)</f>
        <v>0</v>
      </c>
      <c r="D167" s="86">
        <f>SUM(D168:D170)</f>
        <v>0</v>
      </c>
      <c r="E167" s="86">
        <f>SUM(E168:E170)</f>
        <v>0</v>
      </c>
      <c r="F167" s="12"/>
    </row>
    <row r="168" spans="1:6" ht="15.75" hidden="1">
      <c r="A168" s="89" t="s">
        <v>406</v>
      </c>
      <c r="B168" s="102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  <c r="F168" s="12"/>
    </row>
    <row r="169" spans="1:6" ht="15.75" hidden="1">
      <c r="A169" s="89" t="s">
        <v>245</v>
      </c>
      <c r="B169" s="102">
        <v>2</v>
      </c>
      <c r="C169" s="84">
        <f>SUMIF($B$156:$B$167,"2",C$156:C$167)</f>
        <v>0</v>
      </c>
      <c r="D169" s="84">
        <f>SUMIF($B$156:$B$167,"2",D$156:D$167)</f>
        <v>0</v>
      </c>
      <c r="E169" s="84">
        <f>SUMIF($B$156:$B$167,"2",E$156:E$167)</f>
        <v>0</v>
      </c>
      <c r="F169" s="12"/>
    </row>
    <row r="170" spans="1:6" ht="15.75" hidden="1">
      <c r="A170" s="89" t="s">
        <v>137</v>
      </c>
      <c r="B170" s="102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  <c r="F170" s="12"/>
    </row>
    <row r="171" spans="1:6" ht="16.5">
      <c r="A171" s="69" t="s">
        <v>141</v>
      </c>
      <c r="B171" s="105"/>
      <c r="C171" s="18">
        <f>C7+C11+C15+C60+C123+C128+C132+C136+C152+C167</f>
        <v>16949982</v>
      </c>
      <c r="D171" s="18">
        <f>D7+D11+D15+D60+D123+D128+D132+D136+D152+D167</f>
        <v>16148551</v>
      </c>
      <c r="E171" s="18">
        <f>E7+E11+E15+E60+E123+E128+E132+E136+E152+E167</f>
        <v>17031051</v>
      </c>
      <c r="F171" s="12"/>
    </row>
    <row r="172" ht="15.75" hidden="1">
      <c r="C172" s="41">
        <f>Bevételek!C306</f>
        <v>16949982</v>
      </c>
    </row>
    <row r="173" ht="15.75" hidden="1">
      <c r="C173" s="41">
        <f>C172-C171</f>
        <v>0</v>
      </c>
    </row>
    <row r="367" ht="15.75"/>
    <row r="368" ht="15.75"/>
    <row r="369" ht="15.75"/>
    <row r="370" ht="15.75"/>
    <row r="371" ht="15.75"/>
    <row r="372" ht="15.75"/>
    <row r="373" ht="15.75"/>
    <row r="379" ht="15.75"/>
    <row r="380" ht="15.75"/>
    <row r="381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48"/>
  <sheetViews>
    <sheetView zoomScale="86" zoomScaleNormal="86" zoomScalePageLayoutView="0" workbookViewId="0" topLeftCell="A1">
      <pane xSplit="2" ySplit="5" topLeftCell="C6" activePane="bottomRight" state="frozen"/>
      <selection pane="topLeft"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1.00390625" style="2" customWidth="1"/>
    <col min="5" max="5" width="11.00390625" style="2" hidden="1" customWidth="1"/>
    <col min="6" max="7" width="10.8515625" style="2" customWidth="1"/>
    <col min="8" max="8" width="10.8515625" style="2" hidden="1" customWidth="1"/>
    <col min="9" max="14" width="10.8515625" style="2" customWidth="1"/>
    <col min="15" max="15" width="12.7109375" style="20" customWidth="1"/>
    <col min="16" max="16" width="12.140625" style="2" customWidth="1"/>
    <col min="17" max="17" width="14.140625" style="2" customWidth="1"/>
    <col min="18" max="16384" width="9.140625" style="2" customWidth="1"/>
  </cols>
  <sheetData>
    <row r="1" spans="1:15" ht="15.75">
      <c r="A1" s="228" t="s">
        <v>544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5.75">
      <c r="A2" s="228" t="s">
        <v>467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4" spans="1:17" s="3" customFormat="1" ht="15.75" customHeight="1">
      <c r="A4" s="239" t="s">
        <v>279</v>
      </c>
      <c r="B4" s="253" t="s">
        <v>153</v>
      </c>
      <c r="C4" s="235" t="s">
        <v>132</v>
      </c>
      <c r="D4" s="236"/>
      <c r="E4" s="237"/>
      <c r="F4" s="235" t="s">
        <v>133</v>
      </c>
      <c r="G4" s="236"/>
      <c r="H4" s="237"/>
      <c r="I4" s="235" t="s">
        <v>28</v>
      </c>
      <c r="J4" s="236"/>
      <c r="K4" s="237"/>
      <c r="L4" s="235" t="s">
        <v>15</v>
      </c>
      <c r="M4" s="236"/>
      <c r="N4" s="237"/>
      <c r="O4" s="235" t="s">
        <v>5</v>
      </c>
      <c r="P4" s="236"/>
      <c r="Q4" s="237"/>
    </row>
    <row r="5" spans="1:17" s="3" customFormat="1" ht="31.5">
      <c r="A5" s="240"/>
      <c r="B5" s="254"/>
      <c r="C5" s="40" t="s">
        <v>182</v>
      </c>
      <c r="D5" s="40" t="s">
        <v>612</v>
      </c>
      <c r="E5" s="40" t="s">
        <v>627</v>
      </c>
      <c r="F5" s="40" t="s">
        <v>182</v>
      </c>
      <c r="G5" s="40" t="s">
        <v>612</v>
      </c>
      <c r="H5" s="40" t="s">
        <v>627</v>
      </c>
      <c r="I5" s="40" t="s">
        <v>182</v>
      </c>
      <c r="J5" s="40" t="s">
        <v>612</v>
      </c>
      <c r="K5" s="40" t="s">
        <v>627</v>
      </c>
      <c r="L5" s="40" t="s">
        <v>182</v>
      </c>
      <c r="M5" s="40" t="s">
        <v>612</v>
      </c>
      <c r="N5" s="40" t="s">
        <v>627</v>
      </c>
      <c r="O5" s="40" t="s">
        <v>182</v>
      </c>
      <c r="P5" s="40" t="s">
        <v>612</v>
      </c>
      <c r="Q5" s="40" t="s">
        <v>627</v>
      </c>
    </row>
    <row r="6" spans="1:17" s="3" customFormat="1" ht="31.5">
      <c r="A6" s="7" t="s">
        <v>252</v>
      </c>
      <c r="B6" s="101">
        <v>2</v>
      </c>
      <c r="C6" s="5">
        <v>3741847</v>
      </c>
      <c r="D6" s="5">
        <v>3741847</v>
      </c>
      <c r="E6" s="5">
        <v>3741847</v>
      </c>
      <c r="F6" s="5">
        <v>830517</v>
      </c>
      <c r="G6" s="5">
        <v>830517</v>
      </c>
      <c r="H6" s="5">
        <v>830517</v>
      </c>
      <c r="I6" s="5">
        <v>550000</v>
      </c>
      <c r="J6" s="5">
        <v>550000</v>
      </c>
      <c r="K6" s="5">
        <v>550000</v>
      </c>
      <c r="L6" s="5">
        <v>148500</v>
      </c>
      <c r="M6" s="5">
        <v>148500</v>
      </c>
      <c r="N6" s="5">
        <v>148500</v>
      </c>
      <c r="O6" s="5">
        <f aca="true" t="shared" si="0" ref="O6:O48">C6+F6+I6+L6</f>
        <v>5270864</v>
      </c>
      <c r="P6" s="5">
        <f aca="true" t="shared" si="1" ref="P6:P48">D6+G6+J6+M6</f>
        <v>5270864</v>
      </c>
      <c r="Q6" s="5">
        <f aca="true" t="shared" si="2" ref="Q6:Q48">E6+H6+K6+N6</f>
        <v>5270864</v>
      </c>
    </row>
    <row r="7" spans="1:17" s="3" customFormat="1" ht="31.5">
      <c r="A7" s="7" t="s">
        <v>527</v>
      </c>
      <c r="B7" s="101">
        <v>3</v>
      </c>
      <c r="C7" s="5">
        <v>575000</v>
      </c>
      <c r="D7" s="5">
        <v>575000</v>
      </c>
      <c r="E7" s="5">
        <v>575000</v>
      </c>
      <c r="F7" s="5">
        <v>127750</v>
      </c>
      <c r="G7" s="5">
        <v>127750</v>
      </c>
      <c r="H7" s="5">
        <v>127750</v>
      </c>
      <c r="I7" s="141"/>
      <c r="J7" s="141"/>
      <c r="K7" s="141"/>
      <c r="L7" s="141"/>
      <c r="M7" s="141"/>
      <c r="N7" s="141"/>
      <c r="O7" s="5">
        <f t="shared" si="0"/>
        <v>702750</v>
      </c>
      <c r="P7" s="5">
        <f t="shared" si="1"/>
        <v>702750</v>
      </c>
      <c r="Q7" s="5">
        <f t="shared" si="2"/>
        <v>702750</v>
      </c>
    </row>
    <row r="8" spans="1:17" s="3" customFormat="1" ht="15.75">
      <c r="A8" s="123" t="s">
        <v>528</v>
      </c>
      <c r="B8" s="101">
        <v>3</v>
      </c>
      <c r="C8" s="5">
        <v>50000</v>
      </c>
      <c r="D8" s="5">
        <v>50000</v>
      </c>
      <c r="E8" s="5">
        <v>50000</v>
      </c>
      <c r="F8" s="5">
        <v>25000</v>
      </c>
      <c r="G8" s="5">
        <v>25000</v>
      </c>
      <c r="H8" s="5">
        <v>25000</v>
      </c>
      <c r="I8" s="141"/>
      <c r="J8" s="141"/>
      <c r="K8" s="141"/>
      <c r="L8" s="141"/>
      <c r="M8" s="141"/>
      <c r="N8" s="141"/>
      <c r="O8" s="5">
        <f t="shared" si="0"/>
        <v>75000</v>
      </c>
      <c r="P8" s="5">
        <f t="shared" si="1"/>
        <v>75000</v>
      </c>
      <c r="Q8" s="5">
        <f t="shared" si="2"/>
        <v>75000</v>
      </c>
    </row>
    <row r="9" spans="1:17" s="3" customFormat="1" ht="15.75">
      <c r="A9" s="7" t="s">
        <v>253</v>
      </c>
      <c r="B9" s="101">
        <v>2</v>
      </c>
      <c r="C9" s="5">
        <v>300000</v>
      </c>
      <c r="D9" s="5">
        <v>300000</v>
      </c>
      <c r="E9" s="5">
        <v>300000</v>
      </c>
      <c r="F9" s="5">
        <v>66000</v>
      </c>
      <c r="G9" s="5">
        <v>66000</v>
      </c>
      <c r="H9" s="5">
        <v>66000</v>
      </c>
      <c r="I9" s="5">
        <v>360000</v>
      </c>
      <c r="J9" s="5">
        <v>160000</v>
      </c>
      <c r="K9" s="5">
        <v>410000</v>
      </c>
      <c r="L9" s="5">
        <v>97200</v>
      </c>
      <c r="M9" s="5">
        <v>43200</v>
      </c>
      <c r="N9" s="5">
        <v>110700</v>
      </c>
      <c r="O9" s="5">
        <f t="shared" si="0"/>
        <v>823200</v>
      </c>
      <c r="P9" s="5">
        <f t="shared" si="1"/>
        <v>569200</v>
      </c>
      <c r="Q9" s="5">
        <f t="shared" si="2"/>
        <v>886700</v>
      </c>
    </row>
    <row r="10" spans="1:17" s="3" customFormat="1" ht="31.5" hidden="1">
      <c r="A10" s="7" t="s">
        <v>254</v>
      </c>
      <c r="B10" s="101">
        <v>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5">
        <f t="shared" si="0"/>
        <v>0</v>
      </c>
      <c r="P10" s="5">
        <f t="shared" si="1"/>
        <v>0</v>
      </c>
      <c r="Q10" s="5">
        <f t="shared" si="2"/>
        <v>0</v>
      </c>
    </row>
    <row r="11" spans="1:17" s="3" customFormat="1" ht="15.75" hidden="1">
      <c r="A11" s="7" t="s">
        <v>255</v>
      </c>
      <c r="B11" s="101">
        <v>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5">
        <f t="shared" si="0"/>
        <v>0</v>
      </c>
      <c r="P11" s="5">
        <f t="shared" si="1"/>
        <v>0</v>
      </c>
      <c r="Q11" s="5">
        <f t="shared" si="2"/>
        <v>0</v>
      </c>
    </row>
    <row r="12" spans="1:17" s="3" customFormat="1" ht="15.75" hidden="1">
      <c r="A12" s="7" t="s">
        <v>256</v>
      </c>
      <c r="B12" s="101">
        <v>2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257</v>
      </c>
      <c r="B13" s="101">
        <v>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506</v>
      </c>
      <c r="B14" s="101">
        <v>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507</v>
      </c>
      <c r="B15" s="101">
        <v>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258</v>
      </c>
      <c r="B16" s="101">
        <v>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259</v>
      </c>
      <c r="B17" s="101">
        <v>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>
      <c r="A18" s="7" t="s">
        <v>260</v>
      </c>
      <c r="B18" s="101">
        <v>2</v>
      </c>
      <c r="C18" s="141"/>
      <c r="D18" s="141"/>
      <c r="E18" s="141"/>
      <c r="F18" s="141"/>
      <c r="G18" s="141"/>
      <c r="H18" s="141"/>
      <c r="I18" s="5">
        <v>200000</v>
      </c>
      <c r="J18" s="5">
        <v>100000</v>
      </c>
      <c r="K18" s="5">
        <v>200000</v>
      </c>
      <c r="L18" s="5">
        <v>54000</v>
      </c>
      <c r="M18" s="5">
        <v>27000</v>
      </c>
      <c r="N18" s="5">
        <v>54000</v>
      </c>
      <c r="O18" s="5">
        <f t="shared" si="0"/>
        <v>254000</v>
      </c>
      <c r="P18" s="5">
        <f t="shared" si="1"/>
        <v>127000</v>
      </c>
      <c r="Q18" s="5">
        <f t="shared" si="2"/>
        <v>254000</v>
      </c>
    </row>
    <row r="19" spans="1:17" ht="15.75" hidden="1">
      <c r="A19" s="7" t="s">
        <v>468</v>
      </c>
      <c r="B19" s="101">
        <v>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 hidden="1">
      <c r="A20" s="7" t="s">
        <v>261</v>
      </c>
      <c r="B20" s="101">
        <v>2</v>
      </c>
      <c r="C20" s="141"/>
      <c r="D20" s="141"/>
      <c r="E20" s="141"/>
      <c r="F20" s="141"/>
      <c r="G20" s="141"/>
      <c r="H20" s="141"/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31.5">
      <c r="A21" s="7" t="s">
        <v>262</v>
      </c>
      <c r="B21" s="101">
        <v>2</v>
      </c>
      <c r="C21" s="141"/>
      <c r="D21" s="141"/>
      <c r="E21" s="141"/>
      <c r="F21" s="141"/>
      <c r="G21" s="141"/>
      <c r="H21" s="141"/>
      <c r="I21" s="5">
        <v>100000</v>
      </c>
      <c r="J21" s="5">
        <v>100000</v>
      </c>
      <c r="K21" s="5">
        <v>100000</v>
      </c>
      <c r="L21" s="5">
        <v>27000</v>
      </c>
      <c r="M21" s="5">
        <v>27000</v>
      </c>
      <c r="N21" s="5">
        <v>27000</v>
      </c>
      <c r="O21" s="5">
        <f t="shared" si="0"/>
        <v>127000</v>
      </c>
      <c r="P21" s="5">
        <f t="shared" si="1"/>
        <v>127000</v>
      </c>
      <c r="Q21" s="5">
        <f t="shared" si="2"/>
        <v>127000</v>
      </c>
    </row>
    <row r="22" spans="1:17" s="3" customFormat="1" ht="15.75" hidden="1">
      <c r="A22" s="7" t="s">
        <v>263</v>
      </c>
      <c r="B22" s="101">
        <v>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s="3" customFormat="1" ht="15.75" hidden="1">
      <c r="A23" s="7" t="s">
        <v>264</v>
      </c>
      <c r="B23" s="101">
        <v>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15.75">
      <c r="A24" s="7" t="s">
        <v>265</v>
      </c>
      <c r="B24" s="101">
        <v>2</v>
      </c>
      <c r="C24" s="141"/>
      <c r="D24" s="141"/>
      <c r="E24" s="141"/>
      <c r="F24" s="141"/>
      <c r="G24" s="141"/>
      <c r="H24" s="141"/>
      <c r="I24" s="5">
        <v>220000</v>
      </c>
      <c r="J24" s="5">
        <v>220000</v>
      </c>
      <c r="K24" s="5">
        <v>220000</v>
      </c>
      <c r="L24" s="5">
        <v>59400</v>
      </c>
      <c r="M24" s="5">
        <v>59400</v>
      </c>
      <c r="N24" s="5">
        <v>59400</v>
      </c>
      <c r="O24" s="5">
        <f t="shared" si="0"/>
        <v>279400</v>
      </c>
      <c r="P24" s="5">
        <f t="shared" si="1"/>
        <v>279400</v>
      </c>
      <c r="Q24" s="5">
        <f t="shared" si="2"/>
        <v>279400</v>
      </c>
    </row>
    <row r="25" spans="1:17" ht="15.75">
      <c r="A25" s="7" t="s">
        <v>266</v>
      </c>
      <c r="B25" s="101">
        <v>2</v>
      </c>
      <c r="C25" s="5">
        <v>560000</v>
      </c>
      <c r="D25" s="5">
        <v>560000</v>
      </c>
      <c r="E25" s="5">
        <v>560000</v>
      </c>
      <c r="F25" s="5">
        <v>123200</v>
      </c>
      <c r="G25" s="5">
        <v>123200</v>
      </c>
      <c r="H25" s="5">
        <v>123200</v>
      </c>
      <c r="I25" s="5">
        <v>350000</v>
      </c>
      <c r="J25" s="5">
        <v>150000</v>
      </c>
      <c r="K25" s="5">
        <v>350000</v>
      </c>
      <c r="L25" s="5">
        <v>94500</v>
      </c>
      <c r="M25" s="5">
        <v>40500</v>
      </c>
      <c r="N25" s="5">
        <v>94500</v>
      </c>
      <c r="O25" s="5">
        <f t="shared" si="0"/>
        <v>1127700</v>
      </c>
      <c r="P25" s="5">
        <f t="shared" si="1"/>
        <v>873700</v>
      </c>
      <c r="Q25" s="5">
        <f t="shared" si="2"/>
        <v>1127700</v>
      </c>
    </row>
    <row r="26" spans="1:17" s="3" customFormat="1" ht="15.75">
      <c r="A26" s="7" t="s">
        <v>267</v>
      </c>
      <c r="B26" s="101">
        <v>2</v>
      </c>
      <c r="C26" s="141"/>
      <c r="D26" s="141"/>
      <c r="E26" s="141"/>
      <c r="F26" s="141"/>
      <c r="G26" s="141"/>
      <c r="H26" s="141"/>
      <c r="I26" s="5">
        <v>150000</v>
      </c>
      <c r="J26" s="5">
        <v>85015</v>
      </c>
      <c r="K26" s="5">
        <v>85015</v>
      </c>
      <c r="L26" s="5">
        <v>40500</v>
      </c>
      <c r="M26" s="5">
        <v>22954</v>
      </c>
      <c r="N26" s="5">
        <v>22954</v>
      </c>
      <c r="O26" s="5">
        <f t="shared" si="0"/>
        <v>190500</v>
      </c>
      <c r="P26" s="5">
        <f t="shared" si="1"/>
        <v>107969</v>
      </c>
      <c r="Q26" s="5">
        <f t="shared" si="2"/>
        <v>107969</v>
      </c>
    </row>
    <row r="27" spans="1:17" s="3" customFormat="1" ht="15.75" hidden="1">
      <c r="A27" s="7" t="s">
        <v>268</v>
      </c>
      <c r="B27" s="101">
        <v>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31.5" hidden="1">
      <c r="A28" s="7" t="s">
        <v>269</v>
      </c>
      <c r="B28" s="101">
        <v>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ht="15.75" hidden="1">
      <c r="A29" s="7" t="s">
        <v>270</v>
      </c>
      <c r="B29" s="101">
        <v>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>
      <c r="A30" s="7" t="s">
        <v>271</v>
      </c>
      <c r="B30" s="101">
        <v>2</v>
      </c>
      <c r="C30" s="141"/>
      <c r="D30" s="141"/>
      <c r="E30" s="141"/>
      <c r="F30" s="141"/>
      <c r="G30" s="141"/>
      <c r="H30" s="141"/>
      <c r="I30" s="5">
        <v>10000</v>
      </c>
      <c r="J30" s="5">
        <v>10000</v>
      </c>
      <c r="K30" s="5">
        <v>10000</v>
      </c>
      <c r="L30" s="141"/>
      <c r="M30" s="141"/>
      <c r="N30" s="141"/>
      <c r="O30" s="5">
        <f t="shared" si="0"/>
        <v>10000</v>
      </c>
      <c r="P30" s="5">
        <f t="shared" si="1"/>
        <v>10000</v>
      </c>
      <c r="Q30" s="5">
        <f t="shared" si="2"/>
        <v>10000</v>
      </c>
    </row>
    <row r="31" spans="1:17" s="3" customFormat="1" ht="15.75" hidden="1">
      <c r="A31" s="7" t="s">
        <v>272</v>
      </c>
      <c r="B31" s="101">
        <v>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31.5" hidden="1">
      <c r="A32" s="7" t="s">
        <v>273</v>
      </c>
      <c r="B32" s="101">
        <v>2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31.5" hidden="1">
      <c r="A33" s="7" t="s">
        <v>274</v>
      </c>
      <c r="B33" s="101">
        <v>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15.75">
      <c r="A34" s="7" t="s">
        <v>501</v>
      </c>
      <c r="B34" s="101">
        <v>2</v>
      </c>
      <c r="C34" s="141"/>
      <c r="D34" s="141"/>
      <c r="E34" s="141"/>
      <c r="F34" s="141"/>
      <c r="G34" s="141"/>
      <c r="H34" s="141"/>
      <c r="I34" s="5">
        <v>200000</v>
      </c>
      <c r="J34" s="5">
        <v>200000</v>
      </c>
      <c r="K34" s="5">
        <v>200000</v>
      </c>
      <c r="L34" s="5">
        <v>54000</v>
      </c>
      <c r="M34" s="5">
        <v>54000</v>
      </c>
      <c r="N34" s="5">
        <v>54000</v>
      </c>
      <c r="O34" s="5">
        <f t="shared" si="0"/>
        <v>254000</v>
      </c>
      <c r="P34" s="5">
        <f t="shared" si="1"/>
        <v>254000</v>
      </c>
      <c r="Q34" s="5">
        <f t="shared" si="2"/>
        <v>254000</v>
      </c>
    </row>
    <row r="35" spans="1:17" s="3" customFormat="1" ht="15.75" hidden="1">
      <c r="A35" s="7" t="s">
        <v>275</v>
      </c>
      <c r="B35" s="101">
        <v>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>
      <c r="A36" s="7" t="s">
        <v>276</v>
      </c>
      <c r="B36" s="101">
        <v>2</v>
      </c>
      <c r="C36" s="141"/>
      <c r="D36" s="141"/>
      <c r="E36" s="141"/>
      <c r="F36" s="141"/>
      <c r="G36" s="141"/>
      <c r="H36" s="141"/>
      <c r="I36" s="5">
        <v>150000</v>
      </c>
      <c r="J36" s="5">
        <v>150000</v>
      </c>
      <c r="K36" s="5">
        <v>150000</v>
      </c>
      <c r="L36" s="5">
        <v>40500</v>
      </c>
      <c r="M36" s="5">
        <v>40500</v>
      </c>
      <c r="N36" s="5">
        <v>40500</v>
      </c>
      <c r="O36" s="5">
        <f t="shared" si="0"/>
        <v>190500</v>
      </c>
      <c r="P36" s="5">
        <f t="shared" si="1"/>
        <v>190500</v>
      </c>
      <c r="Q36" s="5">
        <f t="shared" si="2"/>
        <v>190500</v>
      </c>
    </row>
    <row r="37" spans="1:17" s="3" customFormat="1" ht="31.5">
      <c r="A37" s="7" t="s">
        <v>277</v>
      </c>
      <c r="B37" s="101">
        <v>2</v>
      </c>
      <c r="C37" s="5">
        <v>352700</v>
      </c>
      <c r="D37" s="5">
        <v>358700</v>
      </c>
      <c r="E37" s="5">
        <v>358700</v>
      </c>
      <c r="F37" s="5">
        <v>80411</v>
      </c>
      <c r="G37" s="5">
        <v>80411</v>
      </c>
      <c r="H37" s="5">
        <v>80411</v>
      </c>
      <c r="I37" s="5">
        <v>250000</v>
      </c>
      <c r="J37" s="5">
        <v>250000</v>
      </c>
      <c r="K37" s="5">
        <v>250000</v>
      </c>
      <c r="L37" s="5">
        <v>67500</v>
      </c>
      <c r="M37" s="5">
        <v>67500</v>
      </c>
      <c r="N37" s="5">
        <v>67500</v>
      </c>
      <c r="O37" s="5">
        <f t="shared" si="0"/>
        <v>750611</v>
      </c>
      <c r="P37" s="5">
        <f t="shared" si="1"/>
        <v>756611</v>
      </c>
      <c r="Q37" s="5">
        <f t="shared" si="2"/>
        <v>756611</v>
      </c>
    </row>
    <row r="38" spans="1:17" s="3" customFormat="1" ht="15.75">
      <c r="A38" s="123" t="s">
        <v>529</v>
      </c>
      <c r="B38" s="101">
        <v>2</v>
      </c>
      <c r="C38" s="5">
        <v>500000</v>
      </c>
      <c r="D38" s="5">
        <v>500000</v>
      </c>
      <c r="E38" s="5">
        <v>500000</v>
      </c>
      <c r="F38" s="141"/>
      <c r="G38" s="141"/>
      <c r="H38" s="141"/>
      <c r="I38" s="141"/>
      <c r="J38" s="141"/>
      <c r="K38" s="141"/>
      <c r="L38" s="141"/>
      <c r="M38" s="141"/>
      <c r="N38" s="141"/>
      <c r="O38" s="5">
        <f t="shared" si="0"/>
        <v>500000</v>
      </c>
      <c r="P38" s="5">
        <f t="shared" si="1"/>
        <v>500000</v>
      </c>
      <c r="Q38" s="5">
        <f t="shared" si="2"/>
        <v>500000</v>
      </c>
    </row>
    <row r="39" spans="1:17" ht="15.75" hidden="1">
      <c r="A39" s="7" t="s">
        <v>494</v>
      </c>
      <c r="B39" s="101">
        <v>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5">
        <f t="shared" si="0"/>
        <v>0</v>
      </c>
      <c r="P39" s="5">
        <f t="shared" si="1"/>
        <v>0</v>
      </c>
      <c r="Q39" s="5">
        <f t="shared" si="2"/>
        <v>0</v>
      </c>
    </row>
    <row r="40" spans="1:17" s="3" customFormat="1" ht="15.75">
      <c r="A40" s="7" t="s">
        <v>278</v>
      </c>
      <c r="B40" s="101">
        <v>2</v>
      </c>
      <c r="C40" s="141"/>
      <c r="D40" s="141"/>
      <c r="E40" s="141"/>
      <c r="F40" s="141"/>
      <c r="G40" s="141"/>
      <c r="H40" s="141"/>
      <c r="I40" s="5">
        <v>124512</v>
      </c>
      <c r="J40" s="5">
        <v>124512</v>
      </c>
      <c r="K40" s="5">
        <v>128472</v>
      </c>
      <c r="L40" s="5">
        <v>33618</v>
      </c>
      <c r="M40" s="5">
        <v>33618</v>
      </c>
      <c r="N40" s="5">
        <v>34687</v>
      </c>
      <c r="O40" s="5">
        <f t="shared" si="0"/>
        <v>158130</v>
      </c>
      <c r="P40" s="5">
        <f t="shared" si="1"/>
        <v>158130</v>
      </c>
      <c r="Q40" s="5">
        <f t="shared" si="2"/>
        <v>163159</v>
      </c>
    </row>
    <row r="41" spans="1:17" s="3" customFormat="1" ht="15.75">
      <c r="A41" s="7" t="s">
        <v>158</v>
      </c>
      <c r="B41" s="101"/>
      <c r="C41" s="5"/>
      <c r="D41" s="5"/>
      <c r="E41" s="5"/>
      <c r="F41" s="5"/>
      <c r="G41" s="5"/>
      <c r="H41" s="5"/>
      <c r="I41" s="5">
        <f>SUM(I42:I44)</f>
        <v>716718</v>
      </c>
      <c r="J41" s="5">
        <f>SUM(J42:J44)</f>
        <v>564172</v>
      </c>
      <c r="K41" s="5">
        <f>SUM(K42:K44)</f>
        <v>713741</v>
      </c>
      <c r="L41" s="5"/>
      <c r="M41" s="5"/>
      <c r="N41" s="5"/>
      <c r="O41" s="5">
        <f t="shared" si="0"/>
        <v>716718</v>
      </c>
      <c r="P41" s="5">
        <f t="shared" si="1"/>
        <v>564172</v>
      </c>
      <c r="Q41" s="5">
        <f t="shared" si="2"/>
        <v>713741</v>
      </c>
    </row>
    <row r="42" spans="1:17" s="3" customFormat="1" ht="15.75">
      <c r="A42" s="89" t="s">
        <v>406</v>
      </c>
      <c r="B42" s="101">
        <v>1</v>
      </c>
      <c r="C42" s="5"/>
      <c r="D42" s="5"/>
      <c r="E42" s="5"/>
      <c r="F42" s="5"/>
      <c r="G42" s="5"/>
      <c r="H42" s="5"/>
      <c r="I42" s="5">
        <f>SUMIF($B$6:$B$41,"1",L$6:L$41)</f>
        <v>0</v>
      </c>
      <c r="J42" s="5">
        <f>SUMIF($B$6:$B$41,"1",M$6:M$41)</f>
        <v>0</v>
      </c>
      <c r="K42" s="5">
        <f>SUMIF($B$6:$B$41,"1",N$6:N$41)</f>
        <v>0</v>
      </c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s="3" customFormat="1" ht="15.75">
      <c r="A43" s="89" t="s">
        <v>245</v>
      </c>
      <c r="B43" s="101">
        <v>2</v>
      </c>
      <c r="C43" s="5"/>
      <c r="D43" s="5"/>
      <c r="E43" s="5"/>
      <c r="F43" s="5"/>
      <c r="G43" s="5"/>
      <c r="H43" s="5"/>
      <c r="I43" s="5">
        <f>SUMIF($B$6:$B$41,"2",L$6:L$41)</f>
        <v>716718</v>
      </c>
      <c r="J43" s="5">
        <f>SUMIF($B$6:$B$41,"2",M$6:M$41)</f>
        <v>564172</v>
      </c>
      <c r="K43" s="5">
        <f>SUMIF($B$6:$B$41,"2",N$6:N$41)</f>
        <v>713741</v>
      </c>
      <c r="L43" s="5"/>
      <c r="M43" s="5"/>
      <c r="N43" s="5"/>
      <c r="O43" s="5">
        <f t="shared" si="0"/>
        <v>716718</v>
      </c>
      <c r="P43" s="5">
        <f t="shared" si="1"/>
        <v>564172</v>
      </c>
      <c r="Q43" s="5">
        <f t="shared" si="2"/>
        <v>713741</v>
      </c>
    </row>
    <row r="44" spans="1:17" s="3" customFormat="1" ht="15.75">
      <c r="A44" s="89" t="s">
        <v>137</v>
      </c>
      <c r="B44" s="101">
        <v>3</v>
      </c>
      <c r="C44" s="5"/>
      <c r="D44" s="5"/>
      <c r="E44" s="5"/>
      <c r="F44" s="5"/>
      <c r="G44" s="5"/>
      <c r="H44" s="5"/>
      <c r="I44" s="5">
        <f>SUMIF($B$6:$B$41,"3",L$6:L$41)</f>
        <v>0</v>
      </c>
      <c r="J44" s="5">
        <f>SUMIF($B$6:$B$41,"3",M$6:M$41)</f>
        <v>0</v>
      </c>
      <c r="K44" s="5">
        <f>SUMIF($B$6:$B$41,"3",N$6:N$41)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8" t="s">
        <v>413</v>
      </c>
      <c r="B45" s="101"/>
      <c r="C45" s="14">
        <f aca="true" t="shared" si="3" ref="C45:M45">SUM(C46:C48)</f>
        <v>6079547</v>
      </c>
      <c r="D45" s="14">
        <f t="shared" si="3"/>
        <v>6085547</v>
      </c>
      <c r="E45" s="14">
        <f>SUM(E46:E48)</f>
        <v>6085547</v>
      </c>
      <c r="F45" s="14">
        <f t="shared" si="3"/>
        <v>1252878</v>
      </c>
      <c r="G45" s="14">
        <f t="shared" si="3"/>
        <v>1252878</v>
      </c>
      <c r="H45" s="14">
        <f>SUM(H46:H48)</f>
        <v>1252878</v>
      </c>
      <c r="I45" s="14">
        <f t="shared" si="3"/>
        <v>3381230</v>
      </c>
      <c r="J45" s="14">
        <f t="shared" si="3"/>
        <v>2663699</v>
      </c>
      <c r="K45" s="14">
        <f>SUM(K46:K48)</f>
        <v>3367228</v>
      </c>
      <c r="L45" s="14">
        <f t="shared" si="3"/>
        <v>0</v>
      </c>
      <c r="M45" s="14">
        <f t="shared" si="3"/>
        <v>0</v>
      </c>
      <c r="N45" s="14">
        <f>SUM(N46:N48)</f>
        <v>0</v>
      </c>
      <c r="O45" s="14">
        <f t="shared" si="0"/>
        <v>10713655</v>
      </c>
      <c r="P45" s="14">
        <f t="shared" si="1"/>
        <v>10002124</v>
      </c>
      <c r="Q45" s="14">
        <f t="shared" si="2"/>
        <v>10705653</v>
      </c>
    </row>
    <row r="46" spans="1:17" s="3" customFormat="1" ht="15.75">
      <c r="A46" s="89" t="s">
        <v>406</v>
      </c>
      <c r="B46" s="101">
        <v>1</v>
      </c>
      <c r="C46" s="84">
        <f aca="true" t="shared" si="4" ref="C46:K46">SUMIF($B$6:$B$45,"1",C$6:C$45)</f>
        <v>0</v>
      </c>
      <c r="D46" s="84">
        <f t="shared" si="4"/>
        <v>0</v>
      </c>
      <c r="E46" s="84">
        <f t="shared" si="4"/>
        <v>0</v>
      </c>
      <c r="F46" s="84">
        <f t="shared" si="4"/>
        <v>0</v>
      </c>
      <c r="G46" s="84">
        <f t="shared" si="4"/>
        <v>0</v>
      </c>
      <c r="H46" s="84">
        <f t="shared" si="4"/>
        <v>0</v>
      </c>
      <c r="I46" s="84">
        <f t="shared" si="4"/>
        <v>0</v>
      </c>
      <c r="J46" s="84">
        <f t="shared" si="4"/>
        <v>0</v>
      </c>
      <c r="K46" s="84">
        <f t="shared" si="4"/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89" t="s">
        <v>245</v>
      </c>
      <c r="B47" s="101">
        <v>2</v>
      </c>
      <c r="C47" s="84">
        <f aca="true" t="shared" si="5" ref="C47:K47">SUMIF($B$6:$B$45,"2",C$6:C$45)</f>
        <v>5454547</v>
      </c>
      <c r="D47" s="84">
        <f t="shared" si="5"/>
        <v>5460547</v>
      </c>
      <c r="E47" s="84">
        <f t="shared" si="5"/>
        <v>5460547</v>
      </c>
      <c r="F47" s="84">
        <f t="shared" si="5"/>
        <v>1100128</v>
      </c>
      <c r="G47" s="84">
        <f t="shared" si="5"/>
        <v>1100128</v>
      </c>
      <c r="H47" s="84">
        <f t="shared" si="5"/>
        <v>1100128</v>
      </c>
      <c r="I47" s="84">
        <f t="shared" si="5"/>
        <v>3381230</v>
      </c>
      <c r="J47" s="84">
        <f t="shared" si="5"/>
        <v>2663699</v>
      </c>
      <c r="K47" s="84">
        <f t="shared" si="5"/>
        <v>3367228</v>
      </c>
      <c r="L47" s="5"/>
      <c r="M47" s="5"/>
      <c r="N47" s="5"/>
      <c r="O47" s="5">
        <f t="shared" si="0"/>
        <v>9935905</v>
      </c>
      <c r="P47" s="5">
        <f t="shared" si="1"/>
        <v>9224374</v>
      </c>
      <c r="Q47" s="5">
        <f t="shared" si="2"/>
        <v>9927903</v>
      </c>
    </row>
    <row r="48" spans="1:17" s="3" customFormat="1" ht="15.75">
      <c r="A48" s="89" t="s">
        <v>137</v>
      </c>
      <c r="B48" s="101">
        <v>3</v>
      </c>
      <c r="C48" s="84">
        <f aca="true" t="shared" si="6" ref="C48:K48">SUMIF($B$6:$B$45,"3",C$6:C$45)</f>
        <v>625000</v>
      </c>
      <c r="D48" s="84">
        <f t="shared" si="6"/>
        <v>625000</v>
      </c>
      <c r="E48" s="84">
        <f t="shared" si="6"/>
        <v>625000</v>
      </c>
      <c r="F48" s="84">
        <f t="shared" si="6"/>
        <v>152750</v>
      </c>
      <c r="G48" s="84">
        <f t="shared" si="6"/>
        <v>152750</v>
      </c>
      <c r="H48" s="84">
        <f t="shared" si="6"/>
        <v>152750</v>
      </c>
      <c r="I48" s="84">
        <f t="shared" si="6"/>
        <v>0</v>
      </c>
      <c r="J48" s="84">
        <f t="shared" si="6"/>
        <v>0</v>
      </c>
      <c r="K48" s="84">
        <f t="shared" si="6"/>
        <v>0</v>
      </c>
      <c r="L48" s="5"/>
      <c r="M48" s="5"/>
      <c r="N48" s="5"/>
      <c r="O48" s="5">
        <f t="shared" si="0"/>
        <v>777750</v>
      </c>
      <c r="P48" s="5">
        <f t="shared" si="1"/>
        <v>777750</v>
      </c>
      <c r="Q48" s="5">
        <f t="shared" si="2"/>
        <v>777750</v>
      </c>
    </row>
  </sheetData>
  <sheetProtection/>
  <mergeCells count="9">
    <mergeCell ref="L4:N4"/>
    <mergeCell ref="I4:K4"/>
    <mergeCell ref="F4:H4"/>
    <mergeCell ref="C4:E4"/>
    <mergeCell ref="A1:O1"/>
    <mergeCell ref="A2:O2"/>
    <mergeCell ref="A4:A5"/>
    <mergeCell ref="B4:B5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2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55" t="s">
        <v>569</v>
      </c>
      <c r="B1" s="255"/>
      <c r="C1" s="255"/>
      <c r="D1" s="255"/>
      <c r="E1" s="255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256" t="s">
        <v>559</v>
      </c>
      <c r="B3" s="256"/>
      <c r="C3" s="256"/>
      <c r="D3" s="256"/>
      <c r="E3" s="256"/>
    </row>
    <row r="4" spans="1:5" s="25" customFormat="1" ht="14.25" customHeight="1">
      <c r="A4" s="26"/>
      <c r="B4" s="26"/>
      <c r="C4" s="26"/>
      <c r="D4" s="26"/>
      <c r="E4" s="128" t="s">
        <v>505</v>
      </c>
    </row>
    <row r="5" spans="1:6" s="29" customFormat="1" ht="21.75" customHeight="1">
      <c r="A5" s="118" t="s">
        <v>9</v>
      </c>
      <c r="B5" s="27" t="s">
        <v>412</v>
      </c>
      <c r="C5" s="27" t="s">
        <v>499</v>
      </c>
      <c r="D5" s="27" t="s">
        <v>557</v>
      </c>
      <c r="E5" s="27" t="s">
        <v>5</v>
      </c>
      <c r="F5" s="28"/>
    </row>
    <row r="6" spans="1:5" ht="15">
      <c r="A6" s="30" t="s">
        <v>410</v>
      </c>
      <c r="B6" s="31">
        <v>980000</v>
      </c>
      <c r="C6" s="31">
        <v>980000</v>
      </c>
      <c r="D6" s="31">
        <v>980000</v>
      </c>
      <c r="E6" s="31">
        <f aca="true" t="shared" si="0" ref="E6:E21">SUM(B6:D6)</f>
        <v>2940000</v>
      </c>
    </row>
    <row r="7" spans="1:5" ht="15">
      <c r="A7" s="30" t="s">
        <v>408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10000</v>
      </c>
      <c r="C8" s="31">
        <v>5000</v>
      </c>
      <c r="D8" s="31">
        <v>5000</v>
      </c>
      <c r="E8" s="31">
        <f t="shared" si="0"/>
        <v>20000</v>
      </c>
    </row>
    <row r="9" spans="1:5" ht="32.25" customHeight="1">
      <c r="A9" s="33" t="s">
        <v>32</v>
      </c>
      <c r="B9" s="31">
        <v>30000</v>
      </c>
      <c r="C9" s="31">
        <v>30000</v>
      </c>
      <c r="D9" s="31">
        <v>30000</v>
      </c>
      <c r="E9" s="31">
        <f t="shared" si="0"/>
        <v>90000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409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1020000</v>
      </c>
      <c r="C13" s="35">
        <f>SUM(C6:C12)</f>
        <v>1015000</v>
      </c>
      <c r="D13" s="35">
        <f>SUM(D6:D12)</f>
        <v>1015000</v>
      </c>
      <c r="E13" s="35">
        <f>SUM(E6:E12)</f>
        <v>3050000</v>
      </c>
    </row>
    <row r="14" spans="1:5" ht="15">
      <c r="A14" s="34" t="s">
        <v>48</v>
      </c>
      <c r="B14" s="35">
        <f>ROUNDDOWN(B13*0.5,0)</f>
        <v>510000</v>
      </c>
      <c r="C14" s="35">
        <f>ROUNDDOWN(C13*0.5,0)</f>
        <v>507500</v>
      </c>
      <c r="D14" s="35">
        <f>ROUNDDOWN(D13*0.5,0)</f>
        <v>507500</v>
      </c>
      <c r="E14" s="35">
        <f t="shared" si="0"/>
        <v>1525000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510000</v>
      </c>
      <c r="C23" s="35">
        <f>C14-C22</f>
        <v>507500</v>
      </c>
      <c r="D23" s="35">
        <f>D14-D22</f>
        <v>507500</v>
      </c>
      <c r="E23" s="35">
        <f>E14-E22</f>
        <v>1525000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257" t="s">
        <v>400</v>
      </c>
      <c r="B26" s="257"/>
      <c r="C26" s="257"/>
      <c r="D26" s="257"/>
      <c r="E26" s="257"/>
    </row>
    <row r="27" ht="18.75" customHeight="1"/>
    <row r="28" ht="15">
      <c r="A28" s="100" t="s">
        <v>560</v>
      </c>
    </row>
    <row r="29" spans="1:3" ht="15">
      <c r="A29" s="39" t="s">
        <v>533</v>
      </c>
      <c r="C29" s="65"/>
    </row>
    <row r="30" ht="15">
      <c r="C30" s="65"/>
    </row>
    <row r="31" spans="1:4" ht="15">
      <c r="A31" s="65" t="s">
        <v>561</v>
      </c>
      <c r="B31" s="28"/>
      <c r="D31" s="65" t="s">
        <v>563</v>
      </c>
    </row>
    <row r="32" spans="1:4" ht="15">
      <c r="A32" s="65" t="s">
        <v>562</v>
      </c>
      <c r="B32" s="28"/>
      <c r="D32" s="65" t="s">
        <v>540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258" t="s">
        <v>399</v>
      </c>
      <c r="B1" s="258"/>
      <c r="C1" s="258"/>
      <c r="D1" s="258"/>
      <c r="E1" s="258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258" t="s">
        <v>122</v>
      </c>
      <c r="B3" s="258"/>
      <c r="C3" s="258"/>
      <c r="D3" s="258"/>
      <c r="E3" s="258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258" t="s">
        <v>402</v>
      </c>
      <c r="B5" s="258"/>
      <c r="C5" s="258"/>
      <c r="D5" s="258"/>
      <c r="E5" s="258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257" t="s">
        <v>400</v>
      </c>
      <c r="B36" s="257"/>
      <c r="C36" s="257"/>
      <c r="D36" s="257"/>
      <c r="E36" s="257"/>
    </row>
    <row r="37" ht="18.75" customHeight="1"/>
    <row r="38" ht="15">
      <c r="A38" s="100" t="s">
        <v>401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2" sqref="A2"/>
    </sheetView>
  </sheetViews>
  <sheetFormatPr defaultColWidth="13.7109375" defaultRowHeight="15"/>
  <cols>
    <col min="1" max="1" width="2.421875" style="144" customWidth="1"/>
    <col min="2" max="2" width="3.140625" style="144" customWidth="1"/>
    <col min="3" max="3" width="21.7109375" style="144" customWidth="1"/>
    <col min="4" max="4" width="4.421875" style="145" customWidth="1"/>
    <col min="5" max="5" width="11.28125" style="144" customWidth="1"/>
    <col min="6" max="6" width="7.8515625" style="144" customWidth="1"/>
    <col min="7" max="7" width="5.28125" style="146" customWidth="1"/>
    <col min="8" max="8" width="23.421875" style="144" customWidth="1"/>
    <col min="9" max="9" width="11.8515625" style="144" customWidth="1"/>
    <col min="10" max="10" width="10.8515625" style="144" customWidth="1"/>
    <col min="11" max="16384" width="13.7109375" style="144" customWidth="1"/>
  </cols>
  <sheetData>
    <row r="1" spans="1:10" ht="55.5" customHeight="1">
      <c r="A1" s="207" t="s">
        <v>611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8:9" ht="18.75">
      <c r="H2" s="208" t="s">
        <v>575</v>
      </c>
      <c r="I2" s="208"/>
    </row>
    <row r="3" spans="2:7" s="147" customFormat="1" ht="18.75">
      <c r="B3" s="144"/>
      <c r="C3" s="144"/>
      <c r="D3" s="145"/>
      <c r="E3" s="144"/>
      <c r="F3" s="144"/>
      <c r="G3" s="148"/>
    </row>
    <row r="4" spans="1:10" s="147" customFormat="1" ht="18.75">
      <c r="A4" s="185" t="s">
        <v>576</v>
      </c>
      <c r="B4" s="185"/>
      <c r="C4" s="185"/>
      <c r="D4" s="185"/>
      <c r="E4" s="185"/>
      <c r="F4" s="185"/>
      <c r="G4" s="185"/>
      <c r="H4" s="185"/>
      <c r="I4" s="185"/>
      <c r="J4" s="186"/>
    </row>
    <row r="5" spans="1:10" s="147" customFormat="1" ht="18.75">
      <c r="A5" s="167" t="s">
        <v>585</v>
      </c>
      <c r="B5" s="167"/>
      <c r="C5" s="167"/>
      <c r="D5" s="167"/>
      <c r="E5" s="167"/>
      <c r="F5" s="169"/>
      <c r="G5" s="167"/>
      <c r="H5" s="167"/>
      <c r="I5" s="167"/>
      <c r="J5" s="186"/>
    </row>
    <row r="6" spans="1:10" s="151" customFormat="1" ht="18.75">
      <c r="A6" s="167"/>
      <c r="B6" s="170" t="s">
        <v>592</v>
      </c>
      <c r="C6" s="170"/>
      <c r="D6" s="170"/>
      <c r="E6" s="170"/>
      <c r="F6" s="178"/>
      <c r="G6" s="170"/>
      <c r="H6" s="170"/>
      <c r="I6" s="178">
        <v>16100</v>
      </c>
      <c r="J6" s="187"/>
    </row>
    <row r="7" spans="1:10" s="151" customFormat="1" ht="18.75">
      <c r="A7" s="170" t="s">
        <v>593</v>
      </c>
      <c r="B7" s="170"/>
      <c r="C7" s="170"/>
      <c r="D7" s="170"/>
      <c r="E7" s="170"/>
      <c r="F7" s="178"/>
      <c r="G7" s="170"/>
      <c r="H7" s="170"/>
      <c r="I7" s="178">
        <v>-817531</v>
      </c>
      <c r="J7" s="187"/>
    </row>
    <row r="8" spans="2:10" ht="18.75" customHeight="1">
      <c r="B8" s="185"/>
      <c r="C8" s="185" t="s">
        <v>577</v>
      </c>
      <c r="D8" s="185"/>
      <c r="E8" s="185"/>
      <c r="F8" s="185"/>
      <c r="G8" s="185"/>
      <c r="H8" s="185"/>
      <c r="I8" s="188">
        <f>SUM(I6:I7)</f>
        <v>-801431</v>
      </c>
      <c r="J8" s="179"/>
    </row>
    <row r="9" spans="1:10" ht="18.75" customHeight="1">
      <c r="A9" s="189"/>
      <c r="B9" s="189"/>
      <c r="C9" s="189"/>
      <c r="D9" s="189"/>
      <c r="E9" s="189"/>
      <c r="F9" s="189"/>
      <c r="G9" s="189"/>
      <c r="H9" s="189"/>
      <c r="I9" s="189"/>
      <c r="J9" s="179"/>
    </row>
    <row r="10" spans="1:10" ht="18.75" customHeight="1">
      <c r="A10" s="185" t="s">
        <v>578</v>
      </c>
      <c r="B10" s="185"/>
      <c r="C10" s="185"/>
      <c r="D10" s="185"/>
      <c r="E10" s="185"/>
      <c r="F10" s="185"/>
      <c r="G10" s="185"/>
      <c r="H10" s="185"/>
      <c r="I10" s="185"/>
      <c r="J10" s="179"/>
    </row>
    <row r="11" spans="1:10" s="153" customFormat="1" ht="16.5">
      <c r="A11" s="175" t="s">
        <v>586</v>
      </c>
      <c r="B11" s="190"/>
      <c r="C11" s="190"/>
      <c r="D11" s="170"/>
      <c r="E11" s="170"/>
      <c r="F11" s="178"/>
      <c r="G11" s="170"/>
      <c r="H11" s="170"/>
      <c r="I11" s="178">
        <v>16100</v>
      </c>
      <c r="J11" s="179"/>
    </row>
    <row r="12" spans="2:10" ht="18.75">
      <c r="B12" s="189" t="s">
        <v>595</v>
      </c>
      <c r="C12" s="189"/>
      <c r="D12" s="189"/>
      <c r="E12" s="189"/>
      <c r="F12" s="189"/>
      <c r="G12" s="189"/>
      <c r="H12" s="189"/>
      <c r="I12" s="169"/>
      <c r="J12" s="179"/>
    </row>
    <row r="13" spans="1:10" ht="18.75">
      <c r="A13" s="189"/>
      <c r="B13" s="189"/>
      <c r="C13" s="171" t="s">
        <v>596</v>
      </c>
      <c r="D13" s="171"/>
      <c r="E13" s="171"/>
      <c r="F13" s="171"/>
      <c r="G13" s="171"/>
      <c r="H13" s="171"/>
      <c r="I13" s="178">
        <v>-200000</v>
      </c>
      <c r="J13" s="179"/>
    </row>
    <row r="14" spans="1:10" ht="18.75">
      <c r="A14" s="189"/>
      <c r="B14" s="189"/>
      <c r="C14" s="174" t="s">
        <v>597</v>
      </c>
      <c r="D14" s="174"/>
      <c r="E14" s="174"/>
      <c r="F14" s="174"/>
      <c r="G14" s="174"/>
      <c r="H14" s="174"/>
      <c r="I14" s="191">
        <v>-54000</v>
      </c>
      <c r="J14" s="179"/>
    </row>
    <row r="15" spans="2:10" ht="18.75">
      <c r="B15" s="189" t="s">
        <v>598</v>
      </c>
      <c r="C15" s="189"/>
      <c r="D15" s="189"/>
      <c r="E15" s="189"/>
      <c r="F15" s="189"/>
      <c r="G15" s="189"/>
      <c r="H15" s="189"/>
      <c r="I15" s="169"/>
      <c r="J15" s="179"/>
    </row>
    <row r="16" spans="1:10" ht="18.75">
      <c r="A16" s="189"/>
      <c r="B16" s="189"/>
      <c r="C16" s="171" t="s">
        <v>596</v>
      </c>
      <c r="D16" s="171"/>
      <c r="E16" s="171"/>
      <c r="F16" s="171"/>
      <c r="G16" s="171"/>
      <c r="H16" s="171"/>
      <c r="I16" s="178">
        <v>-200000</v>
      </c>
      <c r="J16" s="179"/>
    </row>
    <row r="17" spans="1:10" s="149" customFormat="1" ht="18.75">
      <c r="A17" s="189"/>
      <c r="B17" s="189"/>
      <c r="C17" s="174" t="s">
        <v>597</v>
      </c>
      <c r="D17" s="174"/>
      <c r="E17" s="174"/>
      <c r="F17" s="174"/>
      <c r="G17" s="174"/>
      <c r="H17" s="174"/>
      <c r="I17" s="191">
        <v>-54000</v>
      </c>
      <c r="J17" s="180"/>
    </row>
    <row r="18" spans="2:10" s="149" customFormat="1" ht="18.75">
      <c r="B18" s="189" t="s">
        <v>599</v>
      </c>
      <c r="C18" s="189"/>
      <c r="D18" s="189"/>
      <c r="E18" s="189"/>
      <c r="F18" s="189"/>
      <c r="G18" s="189"/>
      <c r="H18" s="189"/>
      <c r="I18" s="169"/>
      <c r="J18" s="180"/>
    </row>
    <row r="19" spans="1:10" s="149" customFormat="1" ht="18.75">
      <c r="A19" s="189"/>
      <c r="B19" s="189"/>
      <c r="C19" s="171" t="s">
        <v>596</v>
      </c>
      <c r="D19" s="171"/>
      <c r="E19" s="171"/>
      <c r="F19" s="171"/>
      <c r="G19" s="171"/>
      <c r="H19" s="171"/>
      <c r="I19" s="178">
        <v>-100000</v>
      </c>
      <c r="J19" s="180"/>
    </row>
    <row r="20" spans="1:10" s="149" customFormat="1" ht="18.75">
      <c r="A20" s="189"/>
      <c r="B20" s="189"/>
      <c r="C20" s="174" t="s">
        <v>597</v>
      </c>
      <c r="D20" s="174"/>
      <c r="E20" s="174"/>
      <c r="F20" s="174"/>
      <c r="G20" s="174"/>
      <c r="H20" s="174"/>
      <c r="I20" s="191">
        <v>-27000</v>
      </c>
      <c r="J20" s="180"/>
    </row>
    <row r="21" spans="2:10" s="149" customFormat="1" ht="18.75">
      <c r="B21" s="189" t="s">
        <v>600</v>
      </c>
      <c r="C21" s="189"/>
      <c r="D21" s="189"/>
      <c r="E21" s="189"/>
      <c r="F21" s="189"/>
      <c r="G21" s="189"/>
      <c r="H21" s="189"/>
      <c r="I21" s="169"/>
      <c r="J21" s="180"/>
    </row>
    <row r="22" spans="1:10" s="149" customFormat="1" ht="18.75">
      <c r="A22" s="189"/>
      <c r="B22" s="189"/>
      <c r="C22" s="171" t="s">
        <v>596</v>
      </c>
      <c r="D22" s="171"/>
      <c r="E22" s="171"/>
      <c r="F22" s="171"/>
      <c r="G22" s="171"/>
      <c r="H22" s="171"/>
      <c r="I22" s="178">
        <v>-64985</v>
      </c>
      <c r="J22" s="180"/>
    </row>
    <row r="23" spans="1:10" s="149" customFormat="1" ht="18.75">
      <c r="A23" s="189"/>
      <c r="B23" s="189"/>
      <c r="C23" s="174" t="s">
        <v>597</v>
      </c>
      <c r="D23" s="174"/>
      <c r="E23" s="174"/>
      <c r="F23" s="174"/>
      <c r="G23" s="174"/>
      <c r="H23" s="174"/>
      <c r="I23" s="191">
        <v>-17546</v>
      </c>
      <c r="J23" s="180"/>
    </row>
    <row r="24" spans="1:10" ht="17.25" customHeight="1">
      <c r="A24" s="189"/>
      <c r="B24" s="171" t="s">
        <v>587</v>
      </c>
      <c r="C24" s="171"/>
      <c r="D24" s="171"/>
      <c r="E24" s="171"/>
      <c r="F24" s="171"/>
      <c r="G24" s="171"/>
      <c r="H24" s="171"/>
      <c r="I24" s="178">
        <v>-100000</v>
      </c>
      <c r="J24" s="179"/>
    </row>
    <row r="25" spans="2:10" ht="18.75">
      <c r="B25" s="185"/>
      <c r="C25" s="185" t="s">
        <v>577</v>
      </c>
      <c r="D25" s="185"/>
      <c r="E25" s="185"/>
      <c r="F25" s="185"/>
      <c r="G25" s="185"/>
      <c r="H25" s="185"/>
      <c r="I25" s="188">
        <f>SUM(I11:I24)</f>
        <v>-801431</v>
      </c>
      <c r="J25" s="179"/>
    </row>
    <row r="26" spans="1:10" ht="18.75">
      <c r="A26" s="179"/>
      <c r="B26" s="179"/>
      <c r="C26" s="179"/>
      <c r="D26" s="166"/>
      <c r="E26" s="179"/>
      <c r="F26" s="179"/>
      <c r="G26" s="184"/>
      <c r="H26" s="179"/>
      <c r="I26" s="179"/>
      <c r="J26" s="179"/>
    </row>
    <row r="27" spans="1:10" ht="15.75">
      <c r="A27" s="161" t="s">
        <v>584</v>
      </c>
      <c r="B27" s="2"/>
      <c r="C27" s="192"/>
      <c r="D27" s="192"/>
      <c r="E27" s="192"/>
      <c r="F27" s="2"/>
      <c r="G27" s="2"/>
      <c r="H27" s="2"/>
      <c r="I27" s="176"/>
      <c r="J27" s="193"/>
    </row>
    <row r="28" spans="1:10" ht="18.75">
      <c r="A28" s="161" t="s">
        <v>579</v>
      </c>
      <c r="B28" s="161"/>
      <c r="C28" s="161"/>
      <c r="D28" s="161"/>
      <c r="E28" s="161"/>
      <c r="G28" s="161" t="s">
        <v>580</v>
      </c>
      <c r="H28" s="2"/>
      <c r="I28" s="176"/>
      <c r="J28" s="193"/>
    </row>
    <row r="29" spans="1:10" ht="15.75">
      <c r="A29" s="161"/>
      <c r="B29" s="161" t="s">
        <v>578</v>
      </c>
      <c r="C29" s="161"/>
      <c r="D29" s="161"/>
      <c r="E29" s="161"/>
      <c r="F29" s="161"/>
      <c r="G29" s="161"/>
      <c r="H29" s="2"/>
      <c r="I29" s="194"/>
      <c r="J29" s="193"/>
    </row>
    <row r="30" spans="1:10" ht="33" customHeight="1">
      <c r="A30" s="179"/>
      <c r="C30" s="195" t="s">
        <v>587</v>
      </c>
      <c r="D30" s="150"/>
      <c r="E30" s="196">
        <v>18974</v>
      </c>
      <c r="G30" s="215" t="s">
        <v>594</v>
      </c>
      <c r="H30" s="215"/>
      <c r="I30" s="198"/>
      <c r="J30" s="196">
        <v>18974</v>
      </c>
    </row>
    <row r="31" spans="1:10" ht="33.75" customHeight="1">
      <c r="A31" s="152"/>
      <c r="B31" s="211" t="s">
        <v>607</v>
      </c>
      <c r="C31" s="211"/>
      <c r="D31" s="211"/>
      <c r="E31" s="201"/>
      <c r="F31" s="199"/>
      <c r="G31" s="213" t="s">
        <v>608</v>
      </c>
      <c r="H31" s="213"/>
      <c r="I31" s="213"/>
      <c r="J31" s="199"/>
    </row>
    <row r="32" spans="1:10" ht="33.75" customHeight="1">
      <c r="A32" s="152"/>
      <c r="B32" s="212" t="s">
        <v>609</v>
      </c>
      <c r="C32" s="212"/>
      <c r="D32" s="212"/>
      <c r="E32" s="200">
        <v>10000</v>
      </c>
      <c r="F32" s="202"/>
      <c r="G32" s="214" t="s">
        <v>610</v>
      </c>
      <c r="H32" s="214"/>
      <c r="I32" s="214"/>
      <c r="J32" s="178">
        <v>10000</v>
      </c>
    </row>
    <row r="34" spans="1:10" ht="20.25">
      <c r="A34" s="216" t="s">
        <v>581</v>
      </c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8.75">
      <c r="A35" s="209" t="s">
        <v>582</v>
      </c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0" ht="18.75">
      <c r="A36" s="209" t="s">
        <v>591</v>
      </c>
      <c r="B36" s="209"/>
      <c r="C36" s="209"/>
      <c r="D36" s="209"/>
      <c r="E36" s="209"/>
      <c r="F36" s="209"/>
      <c r="G36" s="209"/>
      <c r="H36" s="209"/>
      <c r="I36" s="209"/>
      <c r="J36" s="209"/>
    </row>
    <row r="37" spans="1:10" ht="18.75">
      <c r="A37" s="156"/>
      <c r="B37" s="156"/>
      <c r="C37" s="156"/>
      <c r="D37" s="156"/>
      <c r="E37" s="156"/>
      <c r="F37" s="157"/>
      <c r="G37" s="156"/>
      <c r="H37" s="156"/>
      <c r="I37" s="158" t="s">
        <v>583</v>
      </c>
      <c r="J37" s="157"/>
    </row>
    <row r="38" spans="1:10" ht="18.75">
      <c r="A38" s="152"/>
      <c r="B38" s="152"/>
      <c r="C38" s="152"/>
      <c r="D38" s="152"/>
      <c r="E38" s="152"/>
      <c r="F38" s="154"/>
      <c r="G38" s="152"/>
      <c r="H38" s="152"/>
      <c r="I38" s="152"/>
      <c r="J38" s="154"/>
    </row>
    <row r="39" spans="1:10" ht="18.75">
      <c r="A39" s="161" t="s">
        <v>584</v>
      </c>
      <c r="B39" s="161"/>
      <c r="C39" s="161"/>
      <c r="D39" s="161"/>
      <c r="E39" s="161"/>
      <c r="F39" s="162"/>
      <c r="G39" s="161"/>
      <c r="H39" s="161"/>
      <c r="I39" s="161"/>
      <c r="J39" s="162"/>
    </row>
    <row r="40" spans="1:10" ht="18.75">
      <c r="A40" s="163" t="s">
        <v>579</v>
      </c>
      <c r="B40" s="163"/>
      <c r="C40" s="163"/>
      <c r="D40" s="163"/>
      <c r="E40" s="163"/>
      <c r="F40" s="164"/>
      <c r="G40" s="163" t="s">
        <v>580</v>
      </c>
      <c r="H40" s="163"/>
      <c r="I40" s="163"/>
      <c r="J40" s="164"/>
    </row>
    <row r="41" spans="1:10" ht="18.75">
      <c r="A41" s="165" t="s">
        <v>578</v>
      </c>
      <c r="B41" s="163"/>
      <c r="C41" s="163"/>
      <c r="D41" s="163"/>
      <c r="E41" s="163"/>
      <c r="F41" s="166"/>
      <c r="G41" s="167" t="s">
        <v>602</v>
      </c>
      <c r="H41" s="167"/>
      <c r="I41" s="167"/>
      <c r="J41" s="168"/>
    </row>
    <row r="42" spans="1:10" ht="18.75">
      <c r="A42" s="171" t="s">
        <v>587</v>
      </c>
      <c r="B42" s="170"/>
      <c r="C42" s="170"/>
      <c r="D42" s="170"/>
      <c r="E42" s="172">
        <v>6000</v>
      </c>
      <c r="F42" s="176"/>
      <c r="G42" s="177"/>
      <c r="H42" s="210" t="s">
        <v>589</v>
      </c>
      <c r="I42" s="210"/>
      <c r="J42" s="178">
        <v>6000</v>
      </c>
    </row>
    <row r="43" spans="1:10" ht="18.75">
      <c r="A43" s="2"/>
      <c r="B43" s="2"/>
      <c r="C43" s="2"/>
      <c r="D43" s="2"/>
      <c r="E43" s="2"/>
      <c r="F43" s="176"/>
      <c r="G43" s="173"/>
      <c r="H43" s="173"/>
      <c r="I43" s="173"/>
      <c r="J43" s="169"/>
    </row>
    <row r="44" spans="1:10" ht="18.75">
      <c r="A44" s="2"/>
      <c r="B44" s="2"/>
      <c r="C44" s="2"/>
      <c r="D44" s="2"/>
      <c r="E44" s="2"/>
      <c r="F44" s="176"/>
      <c r="G44" s="173"/>
      <c r="H44" s="173"/>
      <c r="I44" s="173"/>
      <c r="J44" s="169"/>
    </row>
    <row r="45" spans="1:10" ht="18.75">
      <c r="A45" s="179" t="s">
        <v>601</v>
      </c>
      <c r="B45" s="180"/>
      <c r="C45" s="180"/>
      <c r="D45" s="180"/>
      <c r="E45" s="180"/>
      <c r="F45" s="181"/>
      <c r="G45" s="180"/>
      <c r="H45" s="182"/>
      <c r="I45" s="183"/>
      <c r="J45" s="176"/>
    </row>
    <row r="46" spans="1:10" ht="18.75">
      <c r="A46" s="2"/>
      <c r="B46" s="2"/>
      <c r="C46" s="2"/>
      <c r="D46" s="2"/>
      <c r="E46" s="2"/>
      <c r="F46" s="176"/>
      <c r="G46" s="2"/>
      <c r="H46" s="2"/>
      <c r="I46" s="2"/>
      <c r="J46" s="176"/>
    </row>
    <row r="47" spans="1:10" ht="18.75">
      <c r="A47" s="179"/>
      <c r="B47" s="180"/>
      <c r="C47" s="180"/>
      <c r="D47" s="180"/>
      <c r="E47" s="180"/>
      <c r="F47" s="181"/>
      <c r="G47" s="144"/>
      <c r="H47" s="206" t="s">
        <v>588</v>
      </c>
      <c r="I47" s="206"/>
      <c r="J47" s="197"/>
    </row>
    <row r="48" spans="1:10" ht="18.75">
      <c r="A48" s="179"/>
      <c r="B48" s="180"/>
      <c r="C48" s="180"/>
      <c r="D48" s="180"/>
      <c r="E48" s="180"/>
      <c r="F48" s="181"/>
      <c r="G48" s="180"/>
      <c r="H48" s="206" t="s">
        <v>540</v>
      </c>
      <c r="I48" s="206"/>
      <c r="J48" s="176"/>
    </row>
    <row r="49" spans="1:10" ht="18.75">
      <c r="A49" s="2"/>
      <c r="B49" s="2"/>
      <c r="C49" s="2"/>
      <c r="D49" s="2"/>
      <c r="E49" s="2"/>
      <c r="F49" s="176"/>
      <c r="G49" s="2"/>
      <c r="H49" s="2"/>
      <c r="I49" s="2"/>
      <c r="J49" s="176"/>
    </row>
  </sheetData>
  <sheetProtection/>
  <mergeCells count="13">
    <mergeCell ref="H48:I48"/>
    <mergeCell ref="A1:J1"/>
    <mergeCell ref="H2:I2"/>
    <mergeCell ref="G30:H30"/>
    <mergeCell ref="H47:I47"/>
    <mergeCell ref="A34:J34"/>
    <mergeCell ref="A35:J35"/>
    <mergeCell ref="A36:J36"/>
    <mergeCell ref="H42:I42"/>
    <mergeCell ref="B31:D31"/>
    <mergeCell ref="B32:D32"/>
    <mergeCell ref="G31:I31"/>
    <mergeCell ref="G32:I32"/>
  </mergeCells>
  <printOptions horizontalCentered="1"/>
  <pageMargins left="0.7086614173228347" right="0.7086614173228347" top="0.4724409448818898" bottom="0.5118110236220472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5.7109375" style="42" customWidth="1"/>
    <col min="7" max="7" width="6.28125" style="0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16" t="s">
        <v>581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8.75">
      <c r="A2" s="209" t="s">
        <v>582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8.75">
      <c r="A3" s="209" t="s">
        <v>591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8.75">
      <c r="A4" s="156"/>
      <c r="B4" s="156"/>
      <c r="C4" s="156"/>
      <c r="D4" s="156"/>
      <c r="E4" s="156"/>
      <c r="F4" s="157"/>
      <c r="G4" s="156"/>
      <c r="H4" s="156"/>
      <c r="I4" s="158" t="s">
        <v>583</v>
      </c>
      <c r="J4" s="157"/>
    </row>
    <row r="5" spans="1:10" ht="18.75">
      <c r="A5" s="156"/>
      <c r="B5" s="156"/>
      <c r="C5" s="156"/>
      <c r="D5" s="156"/>
      <c r="E5" s="156"/>
      <c r="F5" s="157"/>
      <c r="G5" s="156"/>
      <c r="H5" s="156"/>
      <c r="I5" s="158"/>
      <c r="J5" s="157"/>
    </row>
    <row r="6" spans="1:10" ht="18.75">
      <c r="A6" s="156"/>
      <c r="B6" s="156"/>
      <c r="C6" s="156"/>
      <c r="D6" s="156"/>
      <c r="E6" s="156"/>
      <c r="F6" s="157"/>
      <c r="G6" s="156"/>
      <c r="H6" s="156"/>
      <c r="I6" s="158"/>
      <c r="J6" s="157"/>
    </row>
    <row r="7" spans="1:10" ht="18.75">
      <c r="A7" s="152"/>
      <c r="B7" s="152"/>
      <c r="C7" s="152"/>
      <c r="D7" s="152"/>
      <c r="E7" s="152"/>
      <c r="F7" s="154"/>
      <c r="G7" s="152"/>
      <c r="H7" s="152"/>
      <c r="I7" s="152"/>
      <c r="J7" s="154"/>
    </row>
    <row r="8" spans="1:10" ht="15.75">
      <c r="A8" s="161" t="s">
        <v>584</v>
      </c>
      <c r="B8" s="161"/>
      <c r="C8" s="161"/>
      <c r="D8" s="161"/>
      <c r="E8" s="161"/>
      <c r="F8" s="162"/>
      <c r="G8" s="161"/>
      <c r="H8" s="161"/>
      <c r="I8" s="161"/>
      <c r="J8" s="162"/>
    </row>
    <row r="9" spans="1:10" ht="15.75">
      <c r="A9" s="163" t="s">
        <v>579</v>
      </c>
      <c r="B9" s="163"/>
      <c r="C9" s="163"/>
      <c r="D9" s="163"/>
      <c r="E9" s="163"/>
      <c r="F9" s="164"/>
      <c r="G9" s="163" t="s">
        <v>580</v>
      </c>
      <c r="H9" s="163"/>
      <c r="I9" s="163"/>
      <c r="J9" s="164"/>
    </row>
    <row r="10" spans="1:10" s="159" customFormat="1" ht="15.75">
      <c r="A10" s="165" t="s">
        <v>578</v>
      </c>
      <c r="B10" s="163"/>
      <c r="C10" s="163"/>
      <c r="D10" s="163"/>
      <c r="E10" s="163"/>
      <c r="F10" s="166"/>
      <c r="G10" s="167"/>
      <c r="H10" s="167"/>
      <c r="I10" s="167"/>
      <c r="J10" s="168"/>
    </row>
    <row r="11" spans="1:10" s="159" customFormat="1" ht="15.75">
      <c r="A11" s="165"/>
      <c r="B11" s="163"/>
      <c r="C11" s="163"/>
      <c r="D11" s="163"/>
      <c r="E11" s="163"/>
      <c r="F11" s="166"/>
      <c r="G11" s="167" t="s">
        <v>602</v>
      </c>
      <c r="H11" s="167"/>
      <c r="I11" s="167"/>
      <c r="J11" s="168"/>
    </row>
    <row r="12" spans="1:12" s="159" customFormat="1" ht="15.75">
      <c r="A12" s="171" t="s">
        <v>587</v>
      </c>
      <c r="B12" s="170"/>
      <c r="C12" s="170"/>
      <c r="D12" s="170"/>
      <c r="E12" s="172">
        <v>6000</v>
      </c>
      <c r="F12" s="176"/>
      <c r="G12" s="177"/>
      <c r="H12" s="210" t="s">
        <v>589</v>
      </c>
      <c r="I12" s="210"/>
      <c r="J12" s="178">
        <v>6000</v>
      </c>
      <c r="L12" s="160"/>
    </row>
    <row r="13" spans="1:10" ht="15.75">
      <c r="A13" s="2"/>
      <c r="B13" s="2"/>
      <c r="C13" s="2"/>
      <c r="D13" s="2"/>
      <c r="E13" s="2"/>
      <c r="F13" s="176"/>
      <c r="G13" s="173"/>
      <c r="H13" s="173"/>
      <c r="I13" s="173"/>
      <c r="J13" s="169"/>
    </row>
    <row r="14" spans="1:10" ht="18.75">
      <c r="A14" s="152"/>
      <c r="B14" s="152"/>
      <c r="C14" s="152"/>
      <c r="D14" s="152"/>
      <c r="E14" s="152"/>
      <c r="F14" s="154"/>
      <c r="G14" s="152"/>
      <c r="H14" s="152"/>
      <c r="I14" s="152"/>
      <c r="J14" s="154"/>
    </row>
    <row r="15" spans="1:12" s="152" customFormat="1" ht="18.75">
      <c r="A15" s="2"/>
      <c r="B15" s="2"/>
      <c r="C15" s="2"/>
      <c r="D15" s="2"/>
      <c r="E15" s="2"/>
      <c r="F15" s="176"/>
      <c r="G15" s="173"/>
      <c r="H15" s="173"/>
      <c r="I15" s="173"/>
      <c r="J15" s="169"/>
      <c r="K15" s="2"/>
      <c r="L15" s="2"/>
    </row>
    <row r="16" spans="1:12" ht="15.75">
      <c r="A16" s="179" t="s">
        <v>590</v>
      </c>
      <c r="B16" s="180"/>
      <c r="C16" s="180"/>
      <c r="D16" s="180"/>
      <c r="E16" s="180"/>
      <c r="F16" s="181"/>
      <c r="G16" s="180"/>
      <c r="H16" s="182"/>
      <c r="I16" s="183"/>
      <c r="J16" s="176"/>
      <c r="K16" s="2"/>
      <c r="L16" s="2"/>
    </row>
    <row r="17" spans="1:12" ht="15.75">
      <c r="A17" s="179"/>
      <c r="B17" s="180"/>
      <c r="C17" s="180"/>
      <c r="D17" s="180"/>
      <c r="E17" s="180"/>
      <c r="F17" s="181"/>
      <c r="G17" s="180"/>
      <c r="H17" s="182"/>
      <c r="I17" s="183"/>
      <c r="J17" s="176"/>
      <c r="K17" s="2"/>
      <c r="L17" s="2"/>
    </row>
    <row r="18" spans="1:12" ht="15.75">
      <c r="A18" s="2"/>
      <c r="B18" s="2"/>
      <c r="C18" s="2"/>
      <c r="D18" s="2"/>
      <c r="E18" s="2"/>
      <c r="F18" s="176"/>
      <c r="G18" s="2"/>
      <c r="H18" s="2"/>
      <c r="I18" s="2"/>
      <c r="J18" s="176"/>
      <c r="K18" s="2"/>
      <c r="L18" s="2"/>
    </row>
    <row r="19" spans="1:12" ht="15.75">
      <c r="A19" s="2"/>
      <c r="B19" s="2"/>
      <c r="C19" s="2"/>
      <c r="D19" s="2"/>
      <c r="E19" s="2"/>
      <c r="F19" s="176"/>
      <c r="G19" s="2"/>
      <c r="H19" s="2"/>
      <c r="I19" s="2"/>
      <c r="J19" s="176"/>
      <c r="K19" s="2"/>
      <c r="L19" s="2"/>
    </row>
    <row r="20" spans="1:12" ht="15.75">
      <c r="A20" s="179"/>
      <c r="B20" s="180"/>
      <c r="C20" s="180"/>
      <c r="D20" s="180"/>
      <c r="E20" s="180"/>
      <c r="F20" s="181"/>
      <c r="G20" s="206" t="s">
        <v>588</v>
      </c>
      <c r="H20" s="206"/>
      <c r="I20" s="206"/>
      <c r="J20" s="206"/>
      <c r="K20" s="2"/>
      <c r="L20" s="2"/>
    </row>
    <row r="21" spans="1:12" ht="15.75">
      <c r="A21" s="179"/>
      <c r="B21" s="180"/>
      <c r="C21" s="180"/>
      <c r="D21" s="180"/>
      <c r="E21" s="180"/>
      <c r="F21" s="181"/>
      <c r="G21" s="180"/>
      <c r="H21" s="206" t="s">
        <v>540</v>
      </c>
      <c r="I21" s="206"/>
      <c r="J21" s="176"/>
      <c r="K21" s="2"/>
      <c r="L21" s="2"/>
    </row>
    <row r="22" spans="1:12" ht="15.75">
      <c r="A22" s="2"/>
      <c r="B22" s="2"/>
      <c r="C22" s="2"/>
      <c r="D22" s="2"/>
      <c r="E22" s="2"/>
      <c r="F22" s="176"/>
      <c r="G22" s="2"/>
      <c r="H22" s="2"/>
      <c r="I22" s="2"/>
      <c r="J22" s="176"/>
      <c r="K22" s="2"/>
      <c r="L22" s="2"/>
    </row>
    <row r="24" spans="1:9" ht="18.75">
      <c r="A24" s="152"/>
      <c r="B24" s="152"/>
      <c r="F24" s="152"/>
      <c r="G24" s="152"/>
      <c r="H24" s="152"/>
      <c r="I24" s="154"/>
    </row>
    <row r="25" spans="1:9" ht="18.75">
      <c r="A25" s="152"/>
      <c r="B25" s="152"/>
      <c r="F25" s="152"/>
      <c r="G25" s="152"/>
      <c r="H25" s="152"/>
      <c r="I25" s="154"/>
    </row>
    <row r="26" spans="1:9" ht="18.75">
      <c r="A26" s="152"/>
      <c r="F26" s="152"/>
      <c r="G26" s="152"/>
      <c r="H26" s="152"/>
      <c r="I26" s="155"/>
    </row>
  </sheetData>
  <sheetProtection/>
  <mergeCells count="6">
    <mergeCell ref="G20:J20"/>
    <mergeCell ref="H21:I21"/>
    <mergeCell ref="A1:J1"/>
    <mergeCell ref="A2:J2"/>
    <mergeCell ref="A3:J3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A1">
      <selection activeCell="AA3" sqref="AA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6" s="2" customFormat="1" ht="15.75">
      <c r="A1" s="228" t="s">
        <v>555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2:25" s="2" customFormat="1" ht="15" customHeight="1">
      <c r="B2" s="119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613</v>
      </c>
      <c r="Q3" s="1" t="s">
        <v>614</v>
      </c>
      <c r="R3" s="205" t="s">
        <v>615</v>
      </c>
      <c r="S3" s="205" t="s">
        <v>616</v>
      </c>
      <c r="T3" s="205" t="s">
        <v>628</v>
      </c>
      <c r="U3" s="205" t="s">
        <v>629</v>
      </c>
      <c r="V3" s="205" t="s">
        <v>630</v>
      </c>
      <c r="W3" s="205" t="s">
        <v>631</v>
      </c>
      <c r="X3" s="205" t="s">
        <v>632</v>
      </c>
      <c r="Y3" s="205" t="s">
        <v>633</v>
      </c>
      <c r="Z3" s="205" t="s">
        <v>634</v>
      </c>
      <c r="AA3" s="205" t="s">
        <v>635</v>
      </c>
    </row>
    <row r="4" spans="1:27" s="11" customFormat="1" ht="15.75">
      <c r="A4" s="1">
        <v>1</v>
      </c>
      <c r="B4" s="230" t="s">
        <v>9</v>
      </c>
      <c r="C4" s="220" t="s">
        <v>405</v>
      </c>
      <c r="D4" s="221"/>
      <c r="E4" s="222"/>
      <c r="F4" s="220" t="s">
        <v>135</v>
      </c>
      <c r="G4" s="221"/>
      <c r="H4" s="222"/>
      <c r="I4" s="220" t="s">
        <v>136</v>
      </c>
      <c r="J4" s="221"/>
      <c r="K4" s="222"/>
      <c r="L4" s="220" t="s">
        <v>5</v>
      </c>
      <c r="M4" s="221"/>
      <c r="N4" s="222"/>
      <c r="O4" s="230" t="s">
        <v>9</v>
      </c>
      <c r="P4" s="220" t="s">
        <v>405</v>
      </c>
      <c r="Q4" s="221"/>
      <c r="R4" s="222"/>
      <c r="S4" s="220" t="s">
        <v>135</v>
      </c>
      <c r="T4" s="221"/>
      <c r="U4" s="222"/>
      <c r="V4" s="220" t="s">
        <v>136</v>
      </c>
      <c r="W4" s="221"/>
      <c r="X4" s="222"/>
      <c r="Y4" s="220" t="s">
        <v>5</v>
      </c>
      <c r="Z4" s="221"/>
      <c r="AA4" s="222"/>
    </row>
    <row r="5" spans="1:27" s="11" customFormat="1" ht="15.75">
      <c r="A5" s="1">
        <v>2</v>
      </c>
      <c r="B5" s="230"/>
      <c r="C5" s="90" t="s">
        <v>4</v>
      </c>
      <c r="D5" s="4" t="s">
        <v>612</v>
      </c>
      <c r="E5" s="4" t="s">
        <v>627</v>
      </c>
      <c r="F5" s="90" t="s">
        <v>4</v>
      </c>
      <c r="G5" s="4" t="s">
        <v>612</v>
      </c>
      <c r="H5" s="4" t="s">
        <v>627</v>
      </c>
      <c r="I5" s="90" t="s">
        <v>4</v>
      </c>
      <c r="J5" s="4" t="s">
        <v>612</v>
      </c>
      <c r="K5" s="4" t="s">
        <v>627</v>
      </c>
      <c r="L5" s="90" t="s">
        <v>4</v>
      </c>
      <c r="M5" s="4" t="s">
        <v>612</v>
      </c>
      <c r="N5" s="4" t="s">
        <v>627</v>
      </c>
      <c r="O5" s="230"/>
      <c r="P5" s="90" t="s">
        <v>4</v>
      </c>
      <c r="Q5" s="4" t="s">
        <v>612</v>
      </c>
      <c r="R5" s="4" t="s">
        <v>627</v>
      </c>
      <c r="S5" s="90" t="s">
        <v>4</v>
      </c>
      <c r="T5" s="4" t="s">
        <v>612</v>
      </c>
      <c r="U5" s="4" t="s">
        <v>627</v>
      </c>
      <c r="V5" s="90" t="s">
        <v>4</v>
      </c>
      <c r="W5" s="4" t="s">
        <v>612</v>
      </c>
      <c r="X5" s="4" t="s">
        <v>627</v>
      </c>
      <c r="Y5" s="90" t="s">
        <v>4</v>
      </c>
      <c r="Z5" s="4" t="s">
        <v>612</v>
      </c>
      <c r="AA5" s="4" t="s">
        <v>627</v>
      </c>
    </row>
    <row r="6" spans="1:27" s="97" customFormat="1" ht="16.5">
      <c r="A6" s="1">
        <v>3</v>
      </c>
      <c r="B6" s="217" t="s">
        <v>53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232" t="s">
        <v>147</v>
      </c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4"/>
    </row>
    <row r="7" spans="1:27" s="11" customFormat="1" ht="47.25">
      <c r="A7" s="1">
        <v>4</v>
      </c>
      <c r="B7" s="92" t="s">
        <v>303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10398448</v>
      </c>
      <c r="G7" s="5">
        <f>Bevételek!D95</f>
        <v>10398448</v>
      </c>
      <c r="H7" s="5">
        <f>Bevételek!E95</f>
        <v>11280948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10398448</v>
      </c>
      <c r="M7" s="5">
        <f t="shared" si="0"/>
        <v>10398448</v>
      </c>
      <c r="N7" s="5">
        <f t="shared" si="0"/>
        <v>11280948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5454547</v>
      </c>
      <c r="T7" s="5">
        <f>Kiadás!D9</f>
        <v>5460547</v>
      </c>
      <c r="U7" s="5">
        <f>Kiadás!E9</f>
        <v>5460547</v>
      </c>
      <c r="V7" s="5">
        <f>Kiadás!C10</f>
        <v>625000</v>
      </c>
      <c r="W7" s="5">
        <f>Kiadás!D10</f>
        <v>625000</v>
      </c>
      <c r="X7" s="5">
        <f>Kiadás!E10</f>
        <v>625000</v>
      </c>
      <c r="Y7" s="5">
        <f aca="true" t="shared" si="1" ref="Y7:AA11">P7+S7+V7</f>
        <v>6079547</v>
      </c>
      <c r="Z7" s="5">
        <f t="shared" si="1"/>
        <v>6085547</v>
      </c>
      <c r="AA7" s="5">
        <f t="shared" si="1"/>
        <v>6085547</v>
      </c>
    </row>
    <row r="8" spans="1:27" s="11" customFormat="1" ht="45">
      <c r="A8" s="1">
        <v>5</v>
      </c>
      <c r="B8" s="92" t="s">
        <v>325</v>
      </c>
      <c r="C8" s="5">
        <f>Bevételek!C157</f>
        <v>0</v>
      </c>
      <c r="D8" s="5">
        <f>Bevételek!D157</f>
        <v>0</v>
      </c>
      <c r="E8" s="5">
        <f>Bevételek!E157</f>
        <v>0</v>
      </c>
      <c r="F8" s="5">
        <f>Bevételek!C158</f>
        <v>79000</v>
      </c>
      <c r="G8" s="5">
        <f>Bevételek!D158</f>
        <v>79000</v>
      </c>
      <c r="H8" s="5">
        <f>Bevételek!E158</f>
        <v>79000</v>
      </c>
      <c r="I8" s="5">
        <f>Bevételek!C159</f>
        <v>812000</v>
      </c>
      <c r="J8" s="5">
        <f>Bevételek!D159</f>
        <v>812000</v>
      </c>
      <c r="K8" s="5">
        <f>Bevételek!E159</f>
        <v>812000</v>
      </c>
      <c r="L8" s="5">
        <f t="shared" si="0"/>
        <v>891000</v>
      </c>
      <c r="M8" s="5">
        <f t="shared" si="0"/>
        <v>891000</v>
      </c>
      <c r="N8" s="5">
        <f t="shared" si="0"/>
        <v>891000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1100128</v>
      </c>
      <c r="T8" s="5">
        <f>Kiadás!D13</f>
        <v>1100128</v>
      </c>
      <c r="U8" s="5">
        <f>Kiadás!E13</f>
        <v>1100128</v>
      </c>
      <c r="V8" s="5">
        <f>Kiadás!C14</f>
        <v>152750</v>
      </c>
      <c r="W8" s="5">
        <f>Kiadás!D14</f>
        <v>152750</v>
      </c>
      <c r="X8" s="5">
        <f>Kiadás!E14</f>
        <v>152750</v>
      </c>
      <c r="Y8" s="5">
        <f t="shared" si="1"/>
        <v>1252878</v>
      </c>
      <c r="Z8" s="5">
        <f t="shared" si="1"/>
        <v>1252878</v>
      </c>
      <c r="AA8" s="5">
        <f t="shared" si="1"/>
        <v>1252878</v>
      </c>
    </row>
    <row r="9" spans="1:27" s="11" customFormat="1" ht="15.75">
      <c r="A9" s="1">
        <v>6</v>
      </c>
      <c r="B9" s="92" t="s">
        <v>53</v>
      </c>
      <c r="C9" s="5">
        <f>Bevételek!C214</f>
        <v>0</v>
      </c>
      <c r="D9" s="5">
        <f>Bevételek!D214</f>
        <v>0</v>
      </c>
      <c r="E9" s="5">
        <f>Bevételek!E214</f>
        <v>0</v>
      </c>
      <c r="F9" s="5">
        <f>Bevételek!C215</f>
        <v>176910</v>
      </c>
      <c r="G9" s="5">
        <f>Bevételek!D215</f>
        <v>176910</v>
      </c>
      <c r="H9" s="5">
        <f>Bevételek!E215</f>
        <v>176910</v>
      </c>
      <c r="I9" s="5">
        <f>Bevételek!C216</f>
        <v>0</v>
      </c>
      <c r="J9" s="5">
        <f>Bevételek!D216</f>
        <v>0</v>
      </c>
      <c r="K9" s="5">
        <f>Bevételek!E216</f>
        <v>0</v>
      </c>
      <c r="L9" s="5">
        <f t="shared" si="0"/>
        <v>176910</v>
      </c>
      <c r="M9" s="5">
        <f t="shared" si="0"/>
        <v>176910</v>
      </c>
      <c r="N9" s="5">
        <f t="shared" si="0"/>
        <v>176910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3381230</v>
      </c>
      <c r="T9" s="5">
        <f>Kiadás!D17</f>
        <v>2663699</v>
      </c>
      <c r="U9" s="5">
        <f>Kiadás!E17</f>
        <v>3367228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3381230</v>
      </c>
      <c r="Z9" s="5">
        <f t="shared" si="1"/>
        <v>2663699</v>
      </c>
      <c r="AA9" s="5">
        <f t="shared" si="1"/>
        <v>3367228</v>
      </c>
    </row>
    <row r="10" spans="1:27" s="11" customFormat="1" ht="15.75">
      <c r="A10" s="1">
        <v>7</v>
      </c>
      <c r="B10" s="231" t="s">
        <v>383</v>
      </c>
      <c r="C10" s="226">
        <f>Bevételek!C248</f>
        <v>0</v>
      </c>
      <c r="D10" s="226">
        <f>Bevételek!D248</f>
        <v>0</v>
      </c>
      <c r="E10" s="226">
        <f>Bevételek!E248</f>
        <v>0</v>
      </c>
      <c r="F10" s="226">
        <f>Bevételek!C249</f>
        <v>0</v>
      </c>
      <c r="G10" s="226">
        <f>Bevételek!D249</f>
        <v>16100</v>
      </c>
      <c r="H10" s="226">
        <f>Bevételek!E249</f>
        <v>16100</v>
      </c>
      <c r="I10" s="226">
        <f>Bevételek!C250</f>
        <v>0</v>
      </c>
      <c r="J10" s="226">
        <f>Bevételek!D250</f>
        <v>0</v>
      </c>
      <c r="K10" s="226">
        <f>Bevételek!E250</f>
        <v>0</v>
      </c>
      <c r="L10" s="226">
        <f t="shared" si="0"/>
        <v>0</v>
      </c>
      <c r="M10" s="226">
        <f t="shared" si="0"/>
        <v>16100</v>
      </c>
      <c r="N10" s="226">
        <f t="shared" si="0"/>
        <v>16100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300000</v>
      </c>
      <c r="T10" s="5">
        <f>Kiadás!D62</f>
        <v>300000</v>
      </c>
      <c r="U10" s="5">
        <f>Kiadás!E62</f>
        <v>300000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300000</v>
      </c>
      <c r="Z10" s="5">
        <f t="shared" si="1"/>
        <v>300000</v>
      </c>
      <c r="AA10" s="5">
        <f t="shared" si="1"/>
        <v>300000</v>
      </c>
    </row>
    <row r="11" spans="1:27" s="11" customFormat="1" ht="30">
      <c r="A11" s="1">
        <v>8</v>
      </c>
      <c r="B11" s="231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94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1001812</v>
      </c>
      <c r="T11" s="5">
        <f>Kiadás!D125</f>
        <v>901912</v>
      </c>
      <c r="U11" s="5">
        <f>Kiadás!E125</f>
        <v>964590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1001812</v>
      </c>
      <c r="Z11" s="5">
        <f t="shared" si="1"/>
        <v>901912</v>
      </c>
      <c r="AA11" s="5">
        <f t="shared" si="1"/>
        <v>964590</v>
      </c>
    </row>
    <row r="12" spans="1:27" s="11" customFormat="1" ht="15.75">
      <c r="A12" s="1">
        <v>9</v>
      </c>
      <c r="B12" s="93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10654358</v>
      </c>
      <c r="G12" s="13">
        <f t="shared" si="2"/>
        <v>10670458</v>
      </c>
      <c r="H12" s="13">
        <f>SUM(H7:H11)</f>
        <v>11552958</v>
      </c>
      <c r="I12" s="13">
        <f t="shared" si="2"/>
        <v>812000</v>
      </c>
      <c r="J12" s="13">
        <f t="shared" si="2"/>
        <v>812000</v>
      </c>
      <c r="K12" s="13">
        <f>SUM(K7:K11)</f>
        <v>812000</v>
      </c>
      <c r="L12" s="13">
        <f t="shared" si="2"/>
        <v>11466358</v>
      </c>
      <c r="M12" s="13">
        <f t="shared" si="2"/>
        <v>11482458</v>
      </c>
      <c r="N12" s="13">
        <f>SUM(N7:N11)</f>
        <v>12364958</v>
      </c>
      <c r="O12" s="93" t="s">
        <v>95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11237717</v>
      </c>
      <c r="T12" s="13">
        <f t="shared" si="3"/>
        <v>10426286</v>
      </c>
      <c r="U12" s="13">
        <f>SUM(U7:U11)</f>
        <v>11192493</v>
      </c>
      <c r="V12" s="13">
        <f t="shared" si="3"/>
        <v>777750</v>
      </c>
      <c r="W12" s="13">
        <f t="shared" si="3"/>
        <v>777750</v>
      </c>
      <c r="X12" s="13">
        <f>SUM(X7:X11)</f>
        <v>777750</v>
      </c>
      <c r="Y12" s="13">
        <f t="shared" si="3"/>
        <v>12015467</v>
      </c>
      <c r="Z12" s="13">
        <f t="shared" si="3"/>
        <v>11204036</v>
      </c>
      <c r="AA12" s="13">
        <f>SUM(AA7:AA11)</f>
        <v>11970243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-583359</v>
      </c>
      <c r="G13" s="96">
        <f t="shared" si="4"/>
        <v>244172</v>
      </c>
      <c r="H13" s="96">
        <f t="shared" si="4"/>
        <v>360465</v>
      </c>
      <c r="I13" s="96">
        <f t="shared" si="4"/>
        <v>34250</v>
      </c>
      <c r="J13" s="96">
        <f t="shared" si="4"/>
        <v>34250</v>
      </c>
      <c r="K13" s="96">
        <f t="shared" si="4"/>
        <v>34250</v>
      </c>
      <c r="L13" s="96">
        <f t="shared" si="4"/>
        <v>-549109</v>
      </c>
      <c r="M13" s="96">
        <f t="shared" si="4"/>
        <v>278422</v>
      </c>
      <c r="N13" s="96">
        <f t="shared" si="4"/>
        <v>394715</v>
      </c>
      <c r="O13" s="229" t="s">
        <v>138</v>
      </c>
      <c r="P13" s="227">
        <f>Kiadás!C153</f>
        <v>0</v>
      </c>
      <c r="Q13" s="227">
        <f>Kiadás!D153</f>
        <v>0</v>
      </c>
      <c r="R13" s="227">
        <f>Kiadás!E153</f>
        <v>0</v>
      </c>
      <c r="S13" s="227">
        <f>Kiadás!C154</f>
        <v>415848</v>
      </c>
      <c r="T13" s="227">
        <f>Kiadás!D154</f>
        <v>415848</v>
      </c>
      <c r="U13" s="227">
        <f>Kiadás!E154</f>
        <v>415848</v>
      </c>
      <c r="V13" s="227">
        <f>Kiadás!C155</f>
        <v>0</v>
      </c>
      <c r="W13" s="227">
        <f>Kiadás!D155</f>
        <v>0</v>
      </c>
      <c r="X13" s="227">
        <f>Kiadás!E155</f>
        <v>0</v>
      </c>
      <c r="Y13" s="227">
        <f>P13+S13+V13</f>
        <v>415848</v>
      </c>
      <c r="Z13" s="227">
        <f>Q13+T13+W13</f>
        <v>415848</v>
      </c>
      <c r="AA13" s="227">
        <f>R13+U13+X13</f>
        <v>415848</v>
      </c>
    </row>
    <row r="14" spans="1:27" s="11" customFormat="1" ht="15.75">
      <c r="A14" s="1">
        <v>11</v>
      </c>
      <c r="B14" s="95" t="s">
        <v>143</v>
      </c>
      <c r="C14" s="5">
        <f>Bevételek!C269</f>
        <v>0</v>
      </c>
      <c r="D14" s="5">
        <f>Bevételek!D269</f>
        <v>0</v>
      </c>
      <c r="E14" s="5">
        <f>Bevételek!E269</f>
        <v>0</v>
      </c>
      <c r="F14" s="5">
        <f>Bevételek!C270</f>
        <v>5483624</v>
      </c>
      <c r="G14" s="5">
        <f>Bevételek!D270</f>
        <v>4666093</v>
      </c>
      <c r="H14" s="5">
        <f>Bevételek!E270</f>
        <v>4666093</v>
      </c>
      <c r="I14" s="5">
        <f>Bevételek!C271</f>
        <v>0</v>
      </c>
      <c r="J14" s="5">
        <f>Bevételek!D271</f>
        <v>0</v>
      </c>
      <c r="K14" s="5">
        <f>Bevételek!E271</f>
        <v>0</v>
      </c>
      <c r="L14" s="5">
        <f aca="true" t="shared" si="5" ref="L14:N15">C14+F14+I14</f>
        <v>5483624</v>
      </c>
      <c r="M14" s="5">
        <f t="shared" si="5"/>
        <v>4666093</v>
      </c>
      <c r="N14" s="5">
        <f t="shared" si="5"/>
        <v>4666093</v>
      </c>
      <c r="O14" s="229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</row>
    <row r="15" spans="1:27" s="11" customFormat="1" ht="15.75">
      <c r="A15" s="1">
        <v>12</v>
      </c>
      <c r="B15" s="95" t="s">
        <v>144</v>
      </c>
      <c r="C15" s="5">
        <f>Bevételek!C290</f>
        <v>0</v>
      </c>
      <c r="D15" s="5">
        <f>Bevételek!D290</f>
        <v>0</v>
      </c>
      <c r="E15" s="5">
        <f>Bevételek!E290</f>
        <v>0</v>
      </c>
      <c r="F15" s="5">
        <f>Bevételek!C291</f>
        <v>0</v>
      </c>
      <c r="G15" s="5">
        <f>Bevételek!D291</f>
        <v>0</v>
      </c>
      <c r="H15" s="5">
        <f>Bevételek!E291</f>
        <v>0</v>
      </c>
      <c r="I15" s="5">
        <f>Bevételek!C292</f>
        <v>0</v>
      </c>
      <c r="J15" s="5">
        <f>Bevételek!D292</f>
        <v>0</v>
      </c>
      <c r="K15" s="5">
        <f>Bevételek!E292</f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229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</row>
    <row r="16" spans="1:27" s="11" customFormat="1" ht="31.5">
      <c r="A16" s="1">
        <v>13</v>
      </c>
      <c r="B16" s="93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16137982</v>
      </c>
      <c r="G16" s="14">
        <f t="shared" si="6"/>
        <v>15336551</v>
      </c>
      <c r="H16" s="14">
        <f>H12+H14+H15</f>
        <v>16219051</v>
      </c>
      <c r="I16" s="14">
        <f t="shared" si="6"/>
        <v>812000</v>
      </c>
      <c r="J16" s="14">
        <f t="shared" si="6"/>
        <v>812000</v>
      </c>
      <c r="K16" s="14">
        <f>K12+K14+K15</f>
        <v>812000</v>
      </c>
      <c r="L16" s="14">
        <f t="shared" si="6"/>
        <v>16949982</v>
      </c>
      <c r="M16" s="14">
        <f t="shared" si="6"/>
        <v>16148551</v>
      </c>
      <c r="N16" s="14">
        <f>N12+N14+N15</f>
        <v>17031051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11653565</v>
      </c>
      <c r="T16" s="14">
        <f t="shared" si="7"/>
        <v>10842134</v>
      </c>
      <c r="U16" s="14">
        <f>U12+U13</f>
        <v>11608341</v>
      </c>
      <c r="V16" s="14">
        <f t="shared" si="7"/>
        <v>777750</v>
      </c>
      <c r="W16" s="14">
        <f t="shared" si="7"/>
        <v>777750</v>
      </c>
      <c r="X16" s="14">
        <f>X12+X13</f>
        <v>777750</v>
      </c>
      <c r="Y16" s="14">
        <f t="shared" si="7"/>
        <v>12431315</v>
      </c>
      <c r="Z16" s="14">
        <f t="shared" si="7"/>
        <v>11619884</v>
      </c>
      <c r="AA16" s="14">
        <f>AA12+AA13</f>
        <v>12386091</v>
      </c>
    </row>
    <row r="17" spans="1:27" s="97" customFormat="1" ht="16.5">
      <c r="A17" s="1">
        <v>14</v>
      </c>
      <c r="B17" s="223" t="s">
        <v>146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32" t="s">
        <v>125</v>
      </c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4"/>
    </row>
    <row r="18" spans="1:27" s="11" customFormat="1" ht="47.25">
      <c r="A18" s="1">
        <v>15</v>
      </c>
      <c r="B18" s="92" t="s">
        <v>312</v>
      </c>
      <c r="C18" s="5">
        <f>Bevételek!C128</f>
        <v>0</v>
      </c>
      <c r="D18" s="5">
        <f>Bevételek!D128</f>
        <v>0</v>
      </c>
      <c r="E18" s="5">
        <f>Bevételek!E128</f>
        <v>0</v>
      </c>
      <c r="F18" s="5">
        <f>Bevételek!C129</f>
        <v>0</v>
      </c>
      <c r="G18" s="5">
        <f>Bevételek!D129</f>
        <v>0</v>
      </c>
      <c r="H18" s="5">
        <f>Bevételek!E129</f>
        <v>0</v>
      </c>
      <c r="I18" s="5">
        <f>Bevételek!F129</f>
        <v>0</v>
      </c>
      <c r="J18" s="5">
        <f>Bevételek!D130</f>
        <v>0</v>
      </c>
      <c r="K18" s="5">
        <f>Bevételek!E130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92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2299338</v>
      </c>
      <c r="T18" s="5">
        <f>Kiadás!D130</f>
        <v>2299338</v>
      </c>
      <c r="U18" s="5">
        <f>Kiadás!E130</f>
        <v>2299338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2299338</v>
      </c>
      <c r="Z18" s="5">
        <f t="shared" si="9"/>
        <v>2299338</v>
      </c>
      <c r="AA18" s="5">
        <f t="shared" si="9"/>
        <v>2299338</v>
      </c>
    </row>
    <row r="19" spans="1:27" s="11" customFormat="1" ht="15.75">
      <c r="A19" s="1">
        <v>16</v>
      </c>
      <c r="B19" s="92" t="s">
        <v>146</v>
      </c>
      <c r="C19" s="5">
        <f>Bevételek!C234</f>
        <v>0</v>
      </c>
      <c r="D19" s="5">
        <f>Bevételek!D234</f>
        <v>0</v>
      </c>
      <c r="E19" s="5">
        <f>Bevételek!E234</f>
        <v>0</v>
      </c>
      <c r="F19" s="5">
        <f>Bevételek!C235</f>
        <v>0</v>
      </c>
      <c r="G19" s="5">
        <f>Bevételek!D235</f>
        <v>0</v>
      </c>
      <c r="H19" s="5">
        <f>Bevételek!E235</f>
        <v>0</v>
      </c>
      <c r="I19" s="5">
        <f>Bevételek!F235</f>
        <v>0</v>
      </c>
      <c r="J19" s="5">
        <f>Bevételek!D236</f>
        <v>0</v>
      </c>
      <c r="K19" s="5">
        <f>Bevételek!E236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2193631</v>
      </c>
      <c r="T19" s="5">
        <f>Kiadás!D134</f>
        <v>2193631</v>
      </c>
      <c r="U19" s="5">
        <f>Kiadás!E134</f>
        <v>2193631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2193631</v>
      </c>
      <c r="Z19" s="5">
        <f t="shared" si="9"/>
        <v>2193631</v>
      </c>
      <c r="AA19" s="5">
        <f t="shared" si="9"/>
        <v>2193631</v>
      </c>
    </row>
    <row r="20" spans="1:27" s="11" customFormat="1" ht="31.5">
      <c r="A20" s="1">
        <v>17</v>
      </c>
      <c r="B20" s="92" t="s">
        <v>384</v>
      </c>
      <c r="C20" s="5">
        <f>Bevételek!C261</f>
        <v>0</v>
      </c>
      <c r="D20" s="5">
        <f>Bevételek!D261</f>
        <v>0</v>
      </c>
      <c r="E20" s="5">
        <f>Bevételek!E261</f>
        <v>0</v>
      </c>
      <c r="F20" s="5">
        <f>Bevételek!C262</f>
        <v>0</v>
      </c>
      <c r="G20" s="5">
        <f>Bevételek!D262</f>
        <v>0</v>
      </c>
      <c r="H20" s="5">
        <f>Bevételek!E262</f>
        <v>0</v>
      </c>
      <c r="I20" s="5">
        <f>Bevételek!F262</f>
        <v>0</v>
      </c>
      <c r="J20" s="5">
        <f>Bevételek!D263</f>
        <v>0</v>
      </c>
      <c r="K20" s="5">
        <f>Bevételek!E263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25698</v>
      </c>
      <c r="T20" s="5">
        <f>Kiadás!D138</f>
        <v>35698</v>
      </c>
      <c r="U20" s="5">
        <f>Kiadás!E138</f>
        <v>151991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25698</v>
      </c>
      <c r="Z20" s="5">
        <f t="shared" si="9"/>
        <v>35698</v>
      </c>
      <c r="AA20" s="5">
        <f t="shared" si="9"/>
        <v>151991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0</v>
      </c>
      <c r="G21" s="13">
        <f t="shared" si="10"/>
        <v>0</v>
      </c>
      <c r="H21" s="13">
        <f>SUM(H18:H20)</f>
        <v>0</v>
      </c>
      <c r="I21" s="13">
        <f>SUM(I18:I20)</f>
        <v>0</v>
      </c>
      <c r="J21" s="13">
        <f t="shared" si="10"/>
        <v>0</v>
      </c>
      <c r="K21" s="13">
        <f>SUM(K18:K20)</f>
        <v>0</v>
      </c>
      <c r="L21" s="13">
        <f t="shared" si="10"/>
        <v>0</v>
      </c>
      <c r="M21" s="13">
        <f t="shared" si="10"/>
        <v>0</v>
      </c>
      <c r="N21" s="13">
        <f>SUM(N18:N20)</f>
        <v>0</v>
      </c>
      <c r="O21" s="93" t="s">
        <v>95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4518667</v>
      </c>
      <c r="T21" s="13">
        <f t="shared" si="11"/>
        <v>4528667</v>
      </c>
      <c r="U21" s="13">
        <f>SUM(U18:U20)</f>
        <v>4644960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4518667</v>
      </c>
      <c r="Z21" s="13">
        <f t="shared" si="11"/>
        <v>4528667</v>
      </c>
      <c r="AA21" s="13">
        <f>SUM(AA18:AA20)</f>
        <v>4644960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-4518667</v>
      </c>
      <c r="G22" s="96">
        <f t="shared" si="12"/>
        <v>-4528667</v>
      </c>
      <c r="H22" s="96">
        <f t="shared" si="12"/>
        <v>-4644960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-4518667</v>
      </c>
      <c r="M22" s="96">
        <f t="shared" si="12"/>
        <v>-4528667</v>
      </c>
      <c r="N22" s="96">
        <f t="shared" si="12"/>
        <v>-4644960</v>
      </c>
      <c r="O22" s="229" t="s">
        <v>138</v>
      </c>
      <c r="P22" s="227">
        <f>Kiadás!C168</f>
        <v>0</v>
      </c>
      <c r="Q22" s="227">
        <f>Kiadás!D168</f>
        <v>0</v>
      </c>
      <c r="R22" s="227">
        <f>Kiadás!E168</f>
        <v>0</v>
      </c>
      <c r="S22" s="227">
        <f>Kiadás!C169</f>
        <v>0</v>
      </c>
      <c r="T22" s="227">
        <f>Kiadás!D169</f>
        <v>0</v>
      </c>
      <c r="U22" s="227">
        <f>Kiadás!E169</f>
        <v>0</v>
      </c>
      <c r="V22" s="227">
        <f>Kiadás!C170</f>
        <v>0</v>
      </c>
      <c r="W22" s="227">
        <f>Kiadás!D170</f>
        <v>0</v>
      </c>
      <c r="X22" s="227">
        <f>Kiadás!E170</f>
        <v>0</v>
      </c>
      <c r="Y22" s="227">
        <f>P22+S22+V22</f>
        <v>0</v>
      </c>
      <c r="Z22" s="227">
        <f>Q22+T22+W22</f>
        <v>0</v>
      </c>
      <c r="AA22" s="227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Bevételek!C276</f>
        <v>0</v>
      </c>
      <c r="D23" s="5">
        <f>Bevételek!D276</f>
        <v>0</v>
      </c>
      <c r="E23" s="5">
        <f>Bevételek!E276</f>
        <v>0</v>
      </c>
      <c r="F23" s="5">
        <f>Bevételek!C277</f>
        <v>0</v>
      </c>
      <c r="G23" s="5">
        <f>Bevételek!D277</f>
        <v>0</v>
      </c>
      <c r="H23" s="5">
        <f>Bevételek!E277</f>
        <v>0</v>
      </c>
      <c r="I23" s="5">
        <f>Bevételek!F277</f>
        <v>0</v>
      </c>
      <c r="J23" s="5">
        <f>Bevételek!D278</f>
        <v>0</v>
      </c>
      <c r="K23" s="5">
        <f>Bevételek!E278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29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</row>
    <row r="24" spans="1:27" s="11" customFormat="1" ht="15.75">
      <c r="A24" s="1">
        <v>21</v>
      </c>
      <c r="B24" s="95" t="s">
        <v>144</v>
      </c>
      <c r="C24" s="5">
        <f>Bevételek!C303</f>
        <v>0</v>
      </c>
      <c r="D24" s="5">
        <f>Bevételek!D303</f>
        <v>0</v>
      </c>
      <c r="E24" s="5">
        <f>Bevételek!E303</f>
        <v>0</v>
      </c>
      <c r="F24" s="5">
        <f>Bevételek!C304</f>
        <v>0</v>
      </c>
      <c r="G24" s="5">
        <f>Bevételek!D304</f>
        <v>0</v>
      </c>
      <c r="H24" s="5">
        <f>Bevételek!E304</f>
        <v>0</v>
      </c>
      <c r="I24" s="5">
        <f>Bevételek!F304</f>
        <v>0</v>
      </c>
      <c r="J24" s="5">
        <f>Bevételek!D305</f>
        <v>0</v>
      </c>
      <c r="K24" s="5">
        <f>Bevételek!E305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29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0</v>
      </c>
      <c r="G25" s="14">
        <f t="shared" si="14"/>
        <v>0</v>
      </c>
      <c r="H25" s="14">
        <f>H21+H23+H24</f>
        <v>0</v>
      </c>
      <c r="I25" s="14">
        <f>I21+I23+I24</f>
        <v>0</v>
      </c>
      <c r="J25" s="14">
        <f t="shared" si="14"/>
        <v>0</v>
      </c>
      <c r="K25" s="14">
        <f>K21+K23+K24</f>
        <v>0</v>
      </c>
      <c r="L25" s="14">
        <f t="shared" si="14"/>
        <v>0</v>
      </c>
      <c r="M25" s="14">
        <f t="shared" si="14"/>
        <v>0</v>
      </c>
      <c r="N25" s="14">
        <f>N21+N23+N24</f>
        <v>0</v>
      </c>
      <c r="O25" s="93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4518667</v>
      </c>
      <c r="T25" s="14">
        <f t="shared" si="15"/>
        <v>4528667</v>
      </c>
      <c r="U25" s="14">
        <f>U21+U22</f>
        <v>4644960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4518667</v>
      </c>
      <c r="Z25" s="14">
        <f t="shared" si="15"/>
        <v>4528667</v>
      </c>
      <c r="AA25" s="14">
        <f>AA21+AA22</f>
        <v>4644960</v>
      </c>
    </row>
    <row r="26" spans="1:27" s="97" customFormat="1" ht="16.5">
      <c r="A26" s="1">
        <v>23</v>
      </c>
      <c r="B26" s="217" t="s">
        <v>148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9"/>
      <c r="O26" s="232" t="s">
        <v>149</v>
      </c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4"/>
    </row>
    <row r="27" spans="1:27" s="11" customFormat="1" ht="15.75">
      <c r="A27" s="1">
        <v>24</v>
      </c>
      <c r="B27" s="92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10654358</v>
      </c>
      <c r="G27" s="5">
        <f t="shared" si="16"/>
        <v>10670458</v>
      </c>
      <c r="H27" s="5">
        <f>H12+H21</f>
        <v>11552958</v>
      </c>
      <c r="I27" s="5">
        <f t="shared" si="16"/>
        <v>812000</v>
      </c>
      <c r="J27" s="5">
        <f t="shared" si="16"/>
        <v>812000</v>
      </c>
      <c r="K27" s="5">
        <f>K12+K21</f>
        <v>812000</v>
      </c>
      <c r="L27" s="5">
        <f t="shared" si="16"/>
        <v>11466358</v>
      </c>
      <c r="M27" s="5">
        <f t="shared" si="16"/>
        <v>11482458</v>
      </c>
      <c r="N27" s="5">
        <f>N12+N21</f>
        <v>12364958</v>
      </c>
      <c r="O27" s="92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15756384</v>
      </c>
      <c r="T27" s="5">
        <f t="shared" si="17"/>
        <v>14954953</v>
      </c>
      <c r="U27" s="5">
        <f t="shared" si="17"/>
        <v>15837453</v>
      </c>
      <c r="V27" s="5">
        <f t="shared" si="17"/>
        <v>777750</v>
      </c>
      <c r="W27" s="5">
        <f t="shared" si="17"/>
        <v>777750</v>
      </c>
      <c r="X27" s="5">
        <f t="shared" si="17"/>
        <v>777750</v>
      </c>
      <c r="Y27" s="5">
        <f t="shared" si="17"/>
        <v>16534134</v>
      </c>
      <c r="Z27" s="5">
        <f t="shared" si="17"/>
        <v>15732703</v>
      </c>
      <c r="AA27" s="5">
        <f t="shared" si="17"/>
        <v>16615203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-5102026</v>
      </c>
      <c r="G28" s="96">
        <f t="shared" si="18"/>
        <v>-4284495</v>
      </c>
      <c r="H28" s="96">
        <f t="shared" si="18"/>
        <v>-4284495</v>
      </c>
      <c r="I28" s="96">
        <f t="shared" si="18"/>
        <v>34250</v>
      </c>
      <c r="J28" s="96">
        <f t="shared" si="18"/>
        <v>34250</v>
      </c>
      <c r="K28" s="96">
        <f t="shared" si="18"/>
        <v>34250</v>
      </c>
      <c r="L28" s="96">
        <f t="shared" si="18"/>
        <v>-5067776</v>
      </c>
      <c r="M28" s="96">
        <f t="shared" si="18"/>
        <v>-4250245</v>
      </c>
      <c r="N28" s="96">
        <f t="shared" si="18"/>
        <v>-4250245</v>
      </c>
      <c r="O28" s="229" t="s">
        <v>145</v>
      </c>
      <c r="P28" s="227">
        <f aca="true" t="shared" si="19" ref="P28:AA28">P13+P22</f>
        <v>0</v>
      </c>
      <c r="Q28" s="227">
        <f t="shared" si="19"/>
        <v>0</v>
      </c>
      <c r="R28" s="227">
        <f t="shared" si="19"/>
        <v>0</v>
      </c>
      <c r="S28" s="227">
        <f t="shared" si="19"/>
        <v>415848</v>
      </c>
      <c r="T28" s="227">
        <f t="shared" si="19"/>
        <v>415848</v>
      </c>
      <c r="U28" s="227">
        <f t="shared" si="19"/>
        <v>415848</v>
      </c>
      <c r="V28" s="227">
        <f t="shared" si="19"/>
        <v>0</v>
      </c>
      <c r="W28" s="227">
        <f t="shared" si="19"/>
        <v>0</v>
      </c>
      <c r="X28" s="227">
        <f t="shared" si="19"/>
        <v>0</v>
      </c>
      <c r="Y28" s="227">
        <f t="shared" si="19"/>
        <v>415848</v>
      </c>
      <c r="Z28" s="227">
        <f t="shared" si="19"/>
        <v>415848</v>
      </c>
      <c r="AA28" s="227">
        <f t="shared" si="19"/>
        <v>415848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5483624</v>
      </c>
      <c r="G29" s="5">
        <f t="shared" si="20"/>
        <v>4666093</v>
      </c>
      <c r="H29" s="5">
        <f t="shared" si="20"/>
        <v>4666093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5483624</v>
      </c>
      <c r="M29" s="5">
        <f t="shared" si="20"/>
        <v>4666093</v>
      </c>
      <c r="N29" s="5">
        <f t="shared" si="20"/>
        <v>4666093</v>
      </c>
      <c r="O29" s="229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</row>
    <row r="30" spans="1:27" s="11" customFormat="1" ht="15.75">
      <c r="A30" s="1">
        <v>27</v>
      </c>
      <c r="B30" s="95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0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0</v>
      </c>
      <c r="O30" s="229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</row>
    <row r="31" spans="1:27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16137982</v>
      </c>
      <c r="G31" s="14">
        <f t="shared" si="22"/>
        <v>15336551</v>
      </c>
      <c r="H31" s="14">
        <f>H27+H29+H30</f>
        <v>16219051</v>
      </c>
      <c r="I31" s="14">
        <f t="shared" si="22"/>
        <v>812000</v>
      </c>
      <c r="J31" s="14">
        <f t="shared" si="22"/>
        <v>812000</v>
      </c>
      <c r="K31" s="14">
        <f>K27+K29+K30</f>
        <v>812000</v>
      </c>
      <c r="L31" s="14">
        <f t="shared" si="22"/>
        <v>16949982</v>
      </c>
      <c r="M31" s="14">
        <f t="shared" si="22"/>
        <v>16148551</v>
      </c>
      <c r="N31" s="14">
        <f>N27+N29+N30</f>
        <v>17031051</v>
      </c>
      <c r="O31" s="91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16172232</v>
      </c>
      <c r="T31" s="14">
        <f t="shared" si="23"/>
        <v>15370801</v>
      </c>
      <c r="U31" s="14">
        <f>SUM(U27:U30)</f>
        <v>16253301</v>
      </c>
      <c r="V31" s="14">
        <f t="shared" si="23"/>
        <v>777750</v>
      </c>
      <c r="W31" s="14">
        <f t="shared" si="23"/>
        <v>777750</v>
      </c>
      <c r="X31" s="14">
        <f>SUM(X27:X30)</f>
        <v>777750</v>
      </c>
      <c r="Y31" s="14">
        <f t="shared" si="23"/>
        <v>16949982</v>
      </c>
      <c r="Z31" s="14">
        <f t="shared" si="23"/>
        <v>16148551</v>
      </c>
      <c r="AA31" s="14">
        <f>SUM(AA27:AA30)</f>
        <v>17031051</v>
      </c>
    </row>
    <row r="32" spans="12:27" ht="15">
      <c r="L32" s="42"/>
      <c r="M32" s="42"/>
      <c r="N32" s="42"/>
      <c r="Z32" s="203"/>
      <c r="AA32" s="203" t="s">
        <v>617</v>
      </c>
    </row>
    <row r="33" spans="12:14" ht="15">
      <c r="L33" s="42"/>
      <c r="M33" s="42"/>
      <c r="N33" s="42"/>
    </row>
  </sheetData>
  <sheetProtection/>
  <mergeCells count="69">
    <mergeCell ref="Y22:Y24"/>
    <mergeCell ref="W22:W24"/>
    <mergeCell ref="Z22:Z24"/>
    <mergeCell ref="U22:U24"/>
    <mergeCell ref="U28:U30"/>
    <mergeCell ref="X13:X15"/>
    <mergeCell ref="P4:R4"/>
    <mergeCell ref="O6:AA6"/>
    <mergeCell ref="O17:AA17"/>
    <mergeCell ref="O26:AA26"/>
    <mergeCell ref="AA13:AA15"/>
    <mergeCell ref="AA22:AA24"/>
    <mergeCell ref="X22:X24"/>
    <mergeCell ref="O13:O15"/>
    <mergeCell ref="P13:P15"/>
    <mergeCell ref="O4:O5"/>
    <mergeCell ref="AA28:AA30"/>
    <mergeCell ref="E10:E11"/>
    <mergeCell ref="H10:H11"/>
    <mergeCell ref="K10:K11"/>
    <mergeCell ref="N10:N11"/>
    <mergeCell ref="R28:R30"/>
    <mergeCell ref="U13:U15"/>
    <mergeCell ref="Q13:Q15"/>
    <mergeCell ref="Q22:Q24"/>
    <mergeCell ref="R13:R15"/>
    <mergeCell ref="R22:R24"/>
    <mergeCell ref="X28:X30"/>
    <mergeCell ref="B4:B5"/>
    <mergeCell ref="V13:V15"/>
    <mergeCell ref="F10:F11"/>
    <mergeCell ref="B10:B11"/>
    <mergeCell ref="C10:C11"/>
    <mergeCell ref="S28:S30"/>
    <mergeCell ref="O28:O30"/>
    <mergeCell ref="P28:P30"/>
    <mergeCell ref="Q28:Q30"/>
    <mergeCell ref="V22:V24"/>
    <mergeCell ref="T22:T24"/>
    <mergeCell ref="S22:S24"/>
    <mergeCell ref="T28:T30"/>
    <mergeCell ref="O22:O24"/>
    <mergeCell ref="P22:P24"/>
    <mergeCell ref="W28:W30"/>
    <mergeCell ref="Z28:Z30"/>
    <mergeCell ref="J10:J11"/>
    <mergeCell ref="Y28:Y30"/>
    <mergeCell ref="A1:Z1"/>
    <mergeCell ref="D10:D11"/>
    <mergeCell ref="G10:G11"/>
    <mergeCell ref="I10:I11"/>
    <mergeCell ref="L10:L11"/>
    <mergeCell ref="V28:V30"/>
    <mergeCell ref="Z13:Z15"/>
    <mergeCell ref="W13:W15"/>
    <mergeCell ref="T13:T15"/>
    <mergeCell ref="Y13:Y15"/>
    <mergeCell ref="Y4:AA4"/>
    <mergeCell ref="V4:X4"/>
    <mergeCell ref="S4:U4"/>
    <mergeCell ref="S13:S15"/>
    <mergeCell ref="B26:N26"/>
    <mergeCell ref="C4:E4"/>
    <mergeCell ref="F4:H4"/>
    <mergeCell ref="I4:K4"/>
    <mergeCell ref="L4:N4"/>
    <mergeCell ref="B6:N6"/>
    <mergeCell ref="B17:N17"/>
    <mergeCell ref="M10:M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Header>&amp;R&amp;"Arial,Normál"&amp;10 1. melléklet a 7/2017.(VII.17.) önkormányzati rendelethez
"&amp;"Arial,Dőlt"1. melléklet a 2/2017.(III.13.) önkormányzati rendelethez&amp;"Arial,Normál"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1"/>
  <sheetViews>
    <sheetView zoomScalePageLayoutView="0" workbookViewId="0" topLeftCell="A1">
      <selection activeCell="AA3" sqref="AA3"/>
    </sheetView>
  </sheetViews>
  <sheetFormatPr defaultColWidth="9.140625" defaultRowHeight="15"/>
  <cols>
    <col min="1" max="1" width="5.7109375" style="2" customWidth="1"/>
    <col min="2" max="2" width="37.421875" style="2" customWidth="1"/>
    <col min="3" max="3" width="5.7109375" style="2" customWidth="1"/>
    <col min="4" max="9" width="12.140625" style="2" customWidth="1"/>
    <col min="10" max="10" width="12.140625" style="20" customWidth="1"/>
    <col min="11" max="11" width="12.140625" style="2" customWidth="1"/>
    <col min="12" max="12" width="13.28125" style="2" customWidth="1"/>
    <col min="13" max="16384" width="9.140625" style="2" customWidth="1"/>
  </cols>
  <sheetData>
    <row r="1" spans="1:11" ht="15.75">
      <c r="A1" s="238" t="s">
        <v>544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.75">
      <c r="A2" s="228" t="s">
        <v>484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205" t="s">
        <v>57</v>
      </c>
      <c r="I4" s="205" t="s">
        <v>58</v>
      </c>
      <c r="J4" s="205" t="s">
        <v>103</v>
      </c>
      <c r="K4" s="205" t="s">
        <v>104</v>
      </c>
      <c r="L4" s="205" t="s">
        <v>59</v>
      </c>
    </row>
    <row r="5" spans="1:12" s="3" customFormat="1" ht="15.75">
      <c r="A5" s="1">
        <v>1</v>
      </c>
      <c r="B5" s="239" t="s">
        <v>9</v>
      </c>
      <c r="C5" s="239" t="s">
        <v>153</v>
      </c>
      <c r="D5" s="235" t="s">
        <v>14</v>
      </c>
      <c r="E5" s="236"/>
      <c r="F5" s="237"/>
      <c r="G5" s="235" t="s">
        <v>15</v>
      </c>
      <c r="H5" s="236"/>
      <c r="I5" s="237"/>
      <c r="J5" s="235" t="s">
        <v>16</v>
      </c>
      <c r="K5" s="236"/>
      <c r="L5" s="237"/>
    </row>
    <row r="6" spans="1:12" s="3" customFormat="1" ht="31.5">
      <c r="A6" s="1">
        <v>2</v>
      </c>
      <c r="B6" s="240"/>
      <c r="C6" s="240"/>
      <c r="D6" s="40" t="s">
        <v>4</v>
      </c>
      <c r="E6" s="40" t="s">
        <v>612</v>
      </c>
      <c r="F6" s="40" t="s">
        <v>627</v>
      </c>
      <c r="G6" s="40" t="s">
        <v>4</v>
      </c>
      <c r="H6" s="40" t="s">
        <v>612</v>
      </c>
      <c r="I6" s="40" t="s">
        <v>627</v>
      </c>
      <c r="J6" s="40" t="s">
        <v>4</v>
      </c>
      <c r="K6" s="40" t="s">
        <v>612</v>
      </c>
      <c r="L6" s="40" t="s">
        <v>627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3"/>
      <c r="L7" s="143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142">
        <f>D8+G8</f>
        <v>0</v>
      </c>
      <c r="K8" s="142">
        <f>E8+H8</f>
        <v>0</v>
      </c>
      <c r="L8" s="142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/>
      <c r="F9" s="5"/>
      <c r="G9" s="117"/>
      <c r="H9" s="117"/>
      <c r="I9" s="117"/>
      <c r="J9" s="117"/>
      <c r="K9" s="117"/>
      <c r="L9" s="117"/>
    </row>
    <row r="10" spans="1:12" s="3" customFormat="1" ht="15.75">
      <c r="A10" s="1">
        <v>4</v>
      </c>
      <c r="B10" s="123" t="s">
        <v>545</v>
      </c>
      <c r="C10" s="101">
        <v>2</v>
      </c>
      <c r="D10" s="5">
        <v>158520</v>
      </c>
      <c r="E10" s="5">
        <v>158520</v>
      </c>
      <c r="F10" s="5">
        <v>158520</v>
      </c>
      <c r="G10" s="5">
        <v>42800</v>
      </c>
      <c r="H10" s="5">
        <v>42800</v>
      </c>
      <c r="I10" s="5">
        <v>42800</v>
      </c>
      <c r="J10" s="5">
        <f aca="true" t="shared" si="0" ref="J10:L14">D10+G10</f>
        <v>201320</v>
      </c>
      <c r="K10" s="5">
        <f t="shared" si="0"/>
        <v>201320</v>
      </c>
      <c r="L10" s="5">
        <f t="shared" si="0"/>
        <v>201320</v>
      </c>
    </row>
    <row r="11" spans="1:12" s="3" customFormat="1" ht="15.75">
      <c r="A11" s="1">
        <v>5</v>
      </c>
      <c r="B11" s="123" t="s">
        <v>525</v>
      </c>
      <c r="C11" s="101">
        <v>2</v>
      </c>
      <c r="D11" s="5">
        <v>829502</v>
      </c>
      <c r="E11" s="5">
        <v>829502</v>
      </c>
      <c r="F11" s="5">
        <v>829502</v>
      </c>
      <c r="G11" s="5">
        <v>223966</v>
      </c>
      <c r="H11" s="5">
        <v>223966</v>
      </c>
      <c r="I11" s="5">
        <v>223966</v>
      </c>
      <c r="J11" s="5">
        <f t="shared" si="0"/>
        <v>1053468</v>
      </c>
      <c r="K11" s="5">
        <f t="shared" si="0"/>
        <v>1053468</v>
      </c>
      <c r="L11" s="5">
        <f t="shared" si="0"/>
        <v>1053468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3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15.75" hidden="1">
      <c r="A14" s="1"/>
      <c r="B14" s="123" t="s">
        <v>539</v>
      </c>
      <c r="C14" s="101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6</v>
      </c>
      <c r="B15" s="7" t="s">
        <v>211</v>
      </c>
      <c r="C15" s="101"/>
      <c r="D15" s="5">
        <f>SUM(D10:D14)</f>
        <v>988022</v>
      </c>
      <c r="E15" s="5">
        <f>SUM(E10:E14)</f>
        <v>988022</v>
      </c>
      <c r="F15" s="5">
        <f>SUM(F10:F14)</f>
        <v>988022</v>
      </c>
      <c r="G15" s="117"/>
      <c r="H15" s="117"/>
      <c r="I15" s="117"/>
      <c r="J15" s="117"/>
      <c r="K15" s="117"/>
      <c r="L15" s="117"/>
    </row>
    <row r="16" spans="1:12" s="3" customFormat="1" ht="15.75" hidden="1">
      <c r="A16" s="1"/>
      <c r="B16" s="7" t="s">
        <v>543</v>
      </c>
      <c r="C16" s="101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D16+G16</f>
        <v>0</v>
      </c>
      <c r="K16" s="5">
        <f>E16+H16</f>
        <v>0</v>
      </c>
      <c r="L16" s="5">
        <f>F16+I16</f>
        <v>0</v>
      </c>
    </row>
    <row r="17" spans="1:12" s="3" customFormat="1" ht="31.5" hidden="1">
      <c r="A17" s="1"/>
      <c r="B17" s="7" t="s">
        <v>210</v>
      </c>
      <c r="C17" s="101"/>
      <c r="D17" s="5">
        <f>SUM(D16)</f>
        <v>0</v>
      </c>
      <c r="E17" s="5">
        <f>SUM(E16)</f>
        <v>0</v>
      </c>
      <c r="F17" s="5">
        <f>SUM(F16)</f>
        <v>0</v>
      </c>
      <c r="G17" s="117"/>
      <c r="H17" s="117"/>
      <c r="I17" s="117"/>
      <c r="J17" s="117"/>
      <c r="K17" s="117"/>
      <c r="L17" s="117"/>
    </row>
    <row r="18" spans="1:12" s="3" customFormat="1" ht="31.5">
      <c r="A18" s="1">
        <v>7</v>
      </c>
      <c r="B18" s="7" t="s">
        <v>550</v>
      </c>
      <c r="C18" s="101">
        <v>2</v>
      </c>
      <c r="D18" s="5">
        <v>197000</v>
      </c>
      <c r="E18" s="5">
        <v>197000</v>
      </c>
      <c r="F18" s="5">
        <v>197000</v>
      </c>
      <c r="G18" s="5">
        <v>53190</v>
      </c>
      <c r="H18" s="5">
        <v>53190</v>
      </c>
      <c r="I18" s="5">
        <v>53190</v>
      </c>
      <c r="J18" s="5">
        <f aca="true" t="shared" si="1" ref="J18:L22">D18+G18</f>
        <v>250190</v>
      </c>
      <c r="K18" s="5">
        <f t="shared" si="1"/>
        <v>250190</v>
      </c>
      <c r="L18" s="5">
        <f t="shared" si="1"/>
        <v>250190</v>
      </c>
    </row>
    <row r="19" spans="1:12" s="3" customFormat="1" ht="15.75">
      <c r="A19" s="1">
        <v>8</v>
      </c>
      <c r="B19" s="7" t="s">
        <v>551</v>
      </c>
      <c r="C19" s="101">
        <v>2</v>
      </c>
      <c r="D19" s="5">
        <v>179000</v>
      </c>
      <c r="E19" s="5">
        <v>179000</v>
      </c>
      <c r="F19" s="5">
        <v>179000</v>
      </c>
      <c r="G19" s="5">
        <v>48330</v>
      </c>
      <c r="H19" s="5">
        <v>48330</v>
      </c>
      <c r="I19" s="5">
        <v>48330</v>
      </c>
      <c r="J19" s="5">
        <f t="shared" si="1"/>
        <v>227330</v>
      </c>
      <c r="K19" s="5">
        <f t="shared" si="1"/>
        <v>227330</v>
      </c>
      <c r="L19" s="5">
        <f t="shared" si="1"/>
        <v>227330</v>
      </c>
    </row>
    <row r="20" spans="1:12" s="3" customFormat="1" ht="15.75">
      <c r="A20" s="1">
        <v>9</v>
      </c>
      <c r="B20" s="7" t="s">
        <v>552</v>
      </c>
      <c r="C20" s="101">
        <v>2</v>
      </c>
      <c r="D20" s="5">
        <v>189000</v>
      </c>
      <c r="E20" s="5">
        <v>189000</v>
      </c>
      <c r="F20" s="5">
        <v>189000</v>
      </c>
      <c r="G20" s="5">
        <v>51030</v>
      </c>
      <c r="H20" s="5">
        <v>51030</v>
      </c>
      <c r="I20" s="5">
        <v>51030</v>
      </c>
      <c r="J20" s="5">
        <f t="shared" si="1"/>
        <v>240030</v>
      </c>
      <c r="K20" s="5">
        <f t="shared" si="1"/>
        <v>240030</v>
      </c>
      <c r="L20" s="5">
        <f t="shared" si="1"/>
        <v>240030</v>
      </c>
    </row>
    <row r="21" spans="1:12" s="3" customFormat="1" ht="31.5">
      <c r="A21" s="1">
        <v>10</v>
      </c>
      <c r="B21" s="7" t="s">
        <v>553</v>
      </c>
      <c r="C21" s="101">
        <v>2</v>
      </c>
      <c r="D21" s="5">
        <v>157480</v>
      </c>
      <c r="E21" s="5">
        <v>157480</v>
      </c>
      <c r="F21" s="5">
        <v>157480</v>
      </c>
      <c r="G21" s="5">
        <v>42520</v>
      </c>
      <c r="H21" s="5">
        <v>42520</v>
      </c>
      <c r="I21" s="5">
        <v>42520</v>
      </c>
      <c r="J21" s="5">
        <f t="shared" si="1"/>
        <v>200000</v>
      </c>
      <c r="K21" s="5">
        <f t="shared" si="1"/>
        <v>200000</v>
      </c>
      <c r="L21" s="5">
        <f t="shared" si="1"/>
        <v>200000</v>
      </c>
    </row>
    <row r="22" spans="1:12" s="3" customFormat="1" ht="15.75">
      <c r="A22" s="1">
        <v>11</v>
      </c>
      <c r="B22" s="7" t="s">
        <v>554</v>
      </c>
      <c r="C22" s="101">
        <v>2</v>
      </c>
      <c r="D22" s="5">
        <v>100000</v>
      </c>
      <c r="E22" s="5">
        <v>100000</v>
      </c>
      <c r="F22" s="5">
        <v>100000</v>
      </c>
      <c r="G22" s="5">
        <v>27000</v>
      </c>
      <c r="H22" s="5">
        <v>27000</v>
      </c>
      <c r="I22" s="5">
        <v>27000</v>
      </c>
      <c r="J22" s="5">
        <f t="shared" si="1"/>
        <v>127000</v>
      </c>
      <c r="K22" s="5">
        <f t="shared" si="1"/>
        <v>127000</v>
      </c>
      <c r="L22" s="5">
        <f t="shared" si="1"/>
        <v>127000</v>
      </c>
    </row>
    <row r="23" spans="1:12" s="3" customFormat="1" ht="31.5">
      <c r="A23" s="1">
        <v>12</v>
      </c>
      <c r="B23" s="7" t="s">
        <v>213</v>
      </c>
      <c r="C23" s="101"/>
      <c r="D23" s="5">
        <f>SUM(D18:D22)</f>
        <v>822480</v>
      </c>
      <c r="E23" s="5">
        <f>SUM(E18:E22)</f>
        <v>822480</v>
      </c>
      <c r="F23" s="5">
        <f>SUM(F18:F22)</f>
        <v>822480</v>
      </c>
      <c r="G23" s="117"/>
      <c r="H23" s="117"/>
      <c r="I23" s="117"/>
      <c r="J23" s="117"/>
      <c r="K23" s="117"/>
      <c r="L23" s="117"/>
    </row>
    <row r="24" spans="1:12" s="3" customFormat="1" ht="15.75" hidden="1">
      <c r="A24" s="1"/>
      <c r="B24" s="7" t="s">
        <v>214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</row>
    <row r="25" spans="1:12" s="3" customFormat="1" ht="31.5" hidden="1">
      <c r="A25" s="1"/>
      <c r="B25" s="7" t="s">
        <v>215</v>
      </c>
      <c r="C25" s="101"/>
      <c r="D25" s="5"/>
      <c r="E25" s="5"/>
      <c r="F25" s="5"/>
      <c r="G25" s="117"/>
      <c r="H25" s="117"/>
      <c r="I25" s="117"/>
      <c r="J25" s="117"/>
      <c r="K25" s="117"/>
      <c r="L25" s="117"/>
    </row>
    <row r="26" spans="1:12" s="3" customFormat="1" ht="47.25">
      <c r="A26" s="1">
        <v>13</v>
      </c>
      <c r="B26" s="7" t="s">
        <v>234</v>
      </c>
      <c r="C26" s="101"/>
      <c r="D26" s="117"/>
      <c r="E26" s="117"/>
      <c r="F26" s="117"/>
      <c r="G26" s="5">
        <f>SUM(G7:G25)</f>
        <v>488836</v>
      </c>
      <c r="H26" s="5">
        <f>SUM(H7:H25)</f>
        <v>488836</v>
      </c>
      <c r="I26" s="5">
        <f>SUM(I7:I25)</f>
        <v>488836</v>
      </c>
      <c r="J26" s="117"/>
      <c r="K26" s="117"/>
      <c r="L26" s="117"/>
    </row>
    <row r="27" spans="1:12" s="3" customFormat="1" ht="15.75">
      <c r="A27" s="1">
        <v>14</v>
      </c>
      <c r="B27" s="9" t="s">
        <v>120</v>
      </c>
      <c r="C27" s="101"/>
      <c r="D27" s="14">
        <f aca="true" t="shared" si="2" ref="D27:I27">SUM(D28:D30)</f>
        <v>1810502</v>
      </c>
      <c r="E27" s="14">
        <f t="shared" si="2"/>
        <v>1810502</v>
      </c>
      <c r="F27" s="14">
        <f t="shared" si="2"/>
        <v>1810502</v>
      </c>
      <c r="G27" s="14">
        <f t="shared" si="2"/>
        <v>488836</v>
      </c>
      <c r="H27" s="14">
        <f t="shared" si="2"/>
        <v>488836</v>
      </c>
      <c r="I27" s="14">
        <f t="shared" si="2"/>
        <v>488836</v>
      </c>
      <c r="J27" s="14">
        <f aca="true" t="shared" si="3" ref="J27:L30">D27+G27</f>
        <v>2299338</v>
      </c>
      <c r="K27" s="14">
        <f t="shared" si="3"/>
        <v>2299338</v>
      </c>
      <c r="L27" s="14">
        <f t="shared" si="3"/>
        <v>2299338</v>
      </c>
    </row>
    <row r="28" spans="1:12" s="3" customFormat="1" ht="15.75">
      <c r="A28" s="1">
        <v>15</v>
      </c>
      <c r="B28" s="89" t="s">
        <v>406</v>
      </c>
      <c r="C28" s="101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16</v>
      </c>
      <c r="B29" s="89" t="s">
        <v>245</v>
      </c>
      <c r="C29" s="101">
        <v>2</v>
      </c>
      <c r="D29" s="5">
        <f aca="true" t="shared" si="5" ref="D29:I29">SUMIF($C$7:$C$27,"2",D$7:D$27)</f>
        <v>1810502</v>
      </c>
      <c r="E29" s="5">
        <f t="shared" si="5"/>
        <v>1810502</v>
      </c>
      <c r="F29" s="5">
        <f t="shared" si="5"/>
        <v>1810502</v>
      </c>
      <c r="G29" s="5">
        <f t="shared" si="5"/>
        <v>488836</v>
      </c>
      <c r="H29" s="5">
        <f t="shared" si="5"/>
        <v>488836</v>
      </c>
      <c r="I29" s="5">
        <f t="shared" si="5"/>
        <v>488836</v>
      </c>
      <c r="J29" s="5">
        <f t="shared" si="3"/>
        <v>2299338</v>
      </c>
      <c r="K29" s="5">
        <f t="shared" si="3"/>
        <v>2299338</v>
      </c>
      <c r="L29" s="5">
        <f t="shared" si="3"/>
        <v>2299338</v>
      </c>
    </row>
    <row r="30" spans="1:12" s="3" customFormat="1" ht="15.75">
      <c r="A30" s="1">
        <v>17</v>
      </c>
      <c r="B30" s="89" t="s">
        <v>137</v>
      </c>
      <c r="C30" s="101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18</v>
      </c>
      <c r="B31" s="106" t="s">
        <v>54</v>
      </c>
      <c r="C31" s="101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19</v>
      </c>
      <c r="B32" s="123" t="s">
        <v>500</v>
      </c>
      <c r="C32" s="101">
        <v>2</v>
      </c>
      <c r="D32" s="5">
        <v>195110</v>
      </c>
      <c r="E32" s="5">
        <v>195110</v>
      </c>
      <c r="F32" s="5">
        <v>195110</v>
      </c>
      <c r="G32" s="5">
        <v>52680</v>
      </c>
      <c r="H32" s="5">
        <v>52680</v>
      </c>
      <c r="I32" s="5">
        <v>52680</v>
      </c>
      <c r="J32" s="5">
        <f aca="true" t="shared" si="7" ref="J32:L38">D32+G32</f>
        <v>247790</v>
      </c>
      <c r="K32" s="5">
        <f t="shared" si="7"/>
        <v>247790</v>
      </c>
      <c r="L32" s="5">
        <f t="shared" si="7"/>
        <v>247790</v>
      </c>
    </row>
    <row r="33" spans="1:12" s="3" customFormat="1" ht="31.5">
      <c r="A33" s="1">
        <v>20</v>
      </c>
      <c r="B33" s="123" t="s">
        <v>549</v>
      </c>
      <c r="C33" s="101">
        <v>2</v>
      </c>
      <c r="D33" s="5">
        <v>1339000</v>
      </c>
      <c r="E33" s="5">
        <v>1339000</v>
      </c>
      <c r="F33" s="5">
        <v>1339000</v>
      </c>
      <c r="G33" s="5">
        <v>361530</v>
      </c>
      <c r="H33" s="5">
        <v>361530</v>
      </c>
      <c r="I33" s="5">
        <v>361530</v>
      </c>
      <c r="J33" s="5">
        <f t="shared" si="7"/>
        <v>1700530</v>
      </c>
      <c r="K33" s="5">
        <f t="shared" si="7"/>
        <v>1700530</v>
      </c>
      <c r="L33" s="5">
        <f t="shared" si="7"/>
        <v>1700530</v>
      </c>
    </row>
    <row r="34" spans="1:12" s="3" customFormat="1" ht="15.75">
      <c r="A34" s="1">
        <v>21</v>
      </c>
      <c r="B34" s="123" t="s">
        <v>526</v>
      </c>
      <c r="C34" s="101">
        <v>2</v>
      </c>
      <c r="D34" s="5">
        <v>193158</v>
      </c>
      <c r="E34" s="5">
        <v>193158</v>
      </c>
      <c r="F34" s="5">
        <v>193158</v>
      </c>
      <c r="G34" s="5">
        <v>52153</v>
      </c>
      <c r="H34" s="5">
        <v>52153</v>
      </c>
      <c r="I34" s="5">
        <v>52153</v>
      </c>
      <c r="J34" s="5">
        <f t="shared" si="7"/>
        <v>245311</v>
      </c>
      <c r="K34" s="5">
        <f t="shared" si="7"/>
        <v>245311</v>
      </c>
      <c r="L34" s="5">
        <f t="shared" si="7"/>
        <v>245311</v>
      </c>
    </row>
    <row r="35" spans="1:12" s="3" customFormat="1" ht="15.75" hidden="1">
      <c r="A35" s="1"/>
      <c r="B35" s="123"/>
      <c r="C35" s="101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</row>
    <row r="36" spans="1:12" s="3" customFormat="1" ht="15.75" hidden="1">
      <c r="A36" s="1"/>
      <c r="B36" s="123" t="s">
        <v>511</v>
      </c>
      <c r="C36" s="101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</row>
    <row r="37" spans="1:12" s="3" customFormat="1" ht="15.75" hidden="1">
      <c r="A37" s="1"/>
      <c r="B37" s="123" t="s">
        <v>511</v>
      </c>
      <c r="C37" s="101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</row>
    <row r="38" spans="1:12" s="3" customFormat="1" ht="15.75" hidden="1">
      <c r="A38" s="1"/>
      <c r="B38" s="123"/>
      <c r="C38" s="101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7"/>
        <v>0</v>
      </c>
      <c r="L38" s="5">
        <f t="shared" si="7"/>
        <v>0</v>
      </c>
    </row>
    <row r="39" spans="1:12" s="3" customFormat="1" ht="15.75">
      <c r="A39" s="1">
        <v>22</v>
      </c>
      <c r="B39" s="7" t="s">
        <v>216</v>
      </c>
      <c r="C39" s="101"/>
      <c r="D39" s="5">
        <f>SUM(D32:D38)</f>
        <v>1727268</v>
      </c>
      <c r="E39" s="5">
        <f>SUM(E32:E38)</f>
        <v>1727268</v>
      </c>
      <c r="F39" s="5">
        <f>SUM(F32:F38)</f>
        <v>1727268</v>
      </c>
      <c r="G39" s="117"/>
      <c r="H39" s="117"/>
      <c r="I39" s="117"/>
      <c r="J39" s="117"/>
      <c r="K39" s="117"/>
      <c r="L39" s="117"/>
    </row>
    <row r="40" spans="1:12" s="3" customFormat="1" ht="15.75" hidden="1">
      <c r="A40" s="1"/>
      <c r="B40" s="7" t="s">
        <v>217</v>
      </c>
      <c r="C40" s="101"/>
      <c r="D40" s="5"/>
      <c r="E40" s="5"/>
      <c r="F40" s="5"/>
      <c r="G40" s="117"/>
      <c r="H40" s="117"/>
      <c r="I40" s="117"/>
      <c r="J40" s="117"/>
      <c r="K40" s="117"/>
      <c r="L40" s="117"/>
    </row>
    <row r="41" spans="1:12" s="3" customFormat="1" ht="15.75" hidden="1">
      <c r="A41" s="1"/>
      <c r="B41" s="7"/>
      <c r="C41" s="101"/>
      <c r="D41" s="5"/>
      <c r="E41" s="5"/>
      <c r="F41" s="5"/>
      <c r="G41" s="5"/>
      <c r="H41" s="5"/>
      <c r="I41" s="5"/>
      <c r="J41" s="5">
        <f aca="true" t="shared" si="8" ref="J41:L42">D41+G41</f>
        <v>0</v>
      </c>
      <c r="K41" s="5">
        <f t="shared" si="8"/>
        <v>0</v>
      </c>
      <c r="L41" s="5">
        <f t="shared" si="8"/>
        <v>0</v>
      </c>
    </row>
    <row r="42" spans="1:12" s="3" customFormat="1" ht="15.75" hidden="1">
      <c r="A42" s="1"/>
      <c r="B42" s="7"/>
      <c r="C42" s="101"/>
      <c r="D42" s="5"/>
      <c r="E42" s="5"/>
      <c r="F42" s="5"/>
      <c r="G42" s="5"/>
      <c r="H42" s="5"/>
      <c r="I42" s="5"/>
      <c r="J42" s="5">
        <f t="shared" si="8"/>
        <v>0</v>
      </c>
      <c r="K42" s="5">
        <f t="shared" si="8"/>
        <v>0</v>
      </c>
      <c r="L42" s="5">
        <f t="shared" si="8"/>
        <v>0</v>
      </c>
    </row>
    <row r="43" spans="1:12" s="3" customFormat="1" ht="15.75" hidden="1">
      <c r="A43" s="1"/>
      <c r="B43" s="7" t="s">
        <v>218</v>
      </c>
      <c r="C43" s="101"/>
      <c r="D43" s="5">
        <f>SUM(D41:D42)</f>
        <v>0</v>
      </c>
      <c r="E43" s="5">
        <f>SUM(E41:E42)</f>
        <v>0</v>
      </c>
      <c r="F43" s="5">
        <f>SUM(F41:F42)</f>
        <v>0</v>
      </c>
      <c r="G43" s="117"/>
      <c r="H43" s="117"/>
      <c r="I43" s="117"/>
      <c r="J43" s="117"/>
      <c r="K43" s="117"/>
      <c r="L43" s="117"/>
    </row>
    <row r="44" spans="1:12" s="3" customFormat="1" ht="47.25">
      <c r="A44" s="1">
        <v>23</v>
      </c>
      <c r="B44" s="7" t="s">
        <v>219</v>
      </c>
      <c r="C44" s="101"/>
      <c r="D44" s="117"/>
      <c r="E44" s="117"/>
      <c r="F44" s="117"/>
      <c r="G44" s="5">
        <f>SUM(G31:G43)</f>
        <v>466363</v>
      </c>
      <c r="H44" s="5">
        <f>SUM(H31:H43)</f>
        <v>466363</v>
      </c>
      <c r="I44" s="5">
        <f>SUM(I31:I43)</f>
        <v>466363</v>
      </c>
      <c r="J44" s="117"/>
      <c r="K44" s="117"/>
      <c r="L44" s="117"/>
    </row>
    <row r="45" spans="1:12" s="3" customFormat="1" ht="15.75">
      <c r="A45" s="1">
        <v>24</v>
      </c>
      <c r="B45" s="9" t="s">
        <v>54</v>
      </c>
      <c r="C45" s="101"/>
      <c r="D45" s="14">
        <f aca="true" t="shared" si="9" ref="D45:I45">SUM(D46:D48)</f>
        <v>1727268</v>
      </c>
      <c r="E45" s="14">
        <f t="shared" si="9"/>
        <v>1727268</v>
      </c>
      <c r="F45" s="14">
        <f t="shared" si="9"/>
        <v>1727268</v>
      </c>
      <c r="G45" s="14">
        <f t="shared" si="9"/>
        <v>466363</v>
      </c>
      <c r="H45" s="14">
        <f t="shared" si="9"/>
        <v>466363</v>
      </c>
      <c r="I45" s="14">
        <f t="shared" si="9"/>
        <v>466363</v>
      </c>
      <c r="J45" s="14">
        <f aca="true" t="shared" si="10" ref="J45:L48">D45+G45</f>
        <v>2193631</v>
      </c>
      <c r="K45" s="14">
        <f t="shared" si="10"/>
        <v>2193631</v>
      </c>
      <c r="L45" s="14">
        <f t="shared" si="10"/>
        <v>2193631</v>
      </c>
    </row>
    <row r="46" spans="1:12" s="3" customFormat="1" ht="15.75">
      <c r="A46" s="1">
        <v>25</v>
      </c>
      <c r="B46" s="89" t="s">
        <v>406</v>
      </c>
      <c r="C46" s="101">
        <v>1</v>
      </c>
      <c r="D46" s="5">
        <f aca="true" t="shared" si="11" ref="D46:I46">SUMIF($C$31:$C$45,"1",D$31:D$45)</f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  <c r="I46" s="5">
        <f t="shared" si="11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15.75">
      <c r="A47" s="1">
        <v>26</v>
      </c>
      <c r="B47" s="89" t="s">
        <v>245</v>
      </c>
      <c r="C47" s="101">
        <v>2</v>
      </c>
      <c r="D47" s="5">
        <f aca="true" t="shared" si="12" ref="D47:I47">SUMIF($C$31:$C$45,"2",D$31:D$45)</f>
        <v>1727268</v>
      </c>
      <c r="E47" s="5">
        <f t="shared" si="12"/>
        <v>1727268</v>
      </c>
      <c r="F47" s="5">
        <f t="shared" si="12"/>
        <v>1727268</v>
      </c>
      <c r="G47" s="5">
        <f t="shared" si="12"/>
        <v>466363</v>
      </c>
      <c r="H47" s="5">
        <f t="shared" si="12"/>
        <v>466363</v>
      </c>
      <c r="I47" s="5">
        <f t="shared" si="12"/>
        <v>466363</v>
      </c>
      <c r="J47" s="5">
        <f t="shared" si="10"/>
        <v>2193631</v>
      </c>
      <c r="K47" s="5">
        <f t="shared" si="10"/>
        <v>2193631</v>
      </c>
      <c r="L47" s="5">
        <f t="shared" si="10"/>
        <v>2193631</v>
      </c>
    </row>
    <row r="48" spans="1:12" s="3" customFormat="1" ht="15.75">
      <c r="A48" s="1">
        <v>27</v>
      </c>
      <c r="B48" s="89" t="s">
        <v>137</v>
      </c>
      <c r="C48" s="101">
        <v>3</v>
      </c>
      <c r="D48" s="5">
        <f aca="true" t="shared" si="13" ref="D48:I48">SUMIF($C$31:$C$45,"3",D$31:D$45)</f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</row>
    <row r="49" spans="1:12" s="3" customFormat="1" ht="31.5">
      <c r="A49" s="1">
        <v>28</v>
      </c>
      <c r="B49" s="106" t="s">
        <v>220</v>
      </c>
      <c r="C49" s="101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3" customFormat="1" ht="47.25" hidden="1">
      <c r="A50" s="1"/>
      <c r="B50" s="64" t="s">
        <v>223</v>
      </c>
      <c r="C50" s="101"/>
      <c r="D50" s="5"/>
      <c r="E50" s="5"/>
      <c r="F50" s="5"/>
      <c r="G50" s="117"/>
      <c r="H50" s="117"/>
      <c r="I50" s="117"/>
      <c r="J50" s="5">
        <f aca="true" t="shared" si="14" ref="J50:L55">D50+G50</f>
        <v>0</v>
      </c>
      <c r="K50" s="5">
        <f t="shared" si="14"/>
        <v>0</v>
      </c>
      <c r="L50" s="5">
        <f t="shared" si="14"/>
        <v>0</v>
      </c>
    </row>
    <row r="51" spans="1:12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4"/>
        <v>0</v>
      </c>
      <c r="L51" s="5">
        <f t="shared" si="14"/>
        <v>0</v>
      </c>
    </row>
    <row r="52" spans="1:12" s="3" customFormat="1" ht="47.25" hidden="1">
      <c r="A52" s="1"/>
      <c r="B52" s="64" t="s">
        <v>222</v>
      </c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4"/>
        <v>0</v>
      </c>
      <c r="L52" s="5">
        <f t="shared" si="14"/>
        <v>0</v>
      </c>
    </row>
    <row r="53" spans="1:12" s="3" customFormat="1" ht="15.75" hidden="1">
      <c r="A53" s="1"/>
      <c r="B53" s="64"/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4"/>
        <v>0</v>
      </c>
      <c r="L53" s="5">
        <f t="shared" si="14"/>
        <v>0</v>
      </c>
    </row>
    <row r="54" spans="1:12" s="3" customFormat="1" ht="47.25" hidden="1">
      <c r="A54" s="1"/>
      <c r="B54" s="64" t="s">
        <v>221</v>
      </c>
      <c r="C54" s="101"/>
      <c r="D54" s="5"/>
      <c r="E54" s="5"/>
      <c r="F54" s="5"/>
      <c r="G54" s="117"/>
      <c r="H54" s="117"/>
      <c r="I54" s="117"/>
      <c r="J54" s="5">
        <f t="shared" si="14"/>
        <v>0</v>
      </c>
      <c r="K54" s="5">
        <f t="shared" si="14"/>
        <v>0</v>
      </c>
      <c r="L54" s="5">
        <f t="shared" si="14"/>
        <v>0</v>
      </c>
    </row>
    <row r="55" spans="1:12" s="3" customFormat="1" ht="47.25">
      <c r="A55" s="1">
        <v>29</v>
      </c>
      <c r="B55" s="89" t="s">
        <v>556</v>
      </c>
      <c r="C55" s="101">
        <v>2</v>
      </c>
      <c r="D55" s="5">
        <v>25698</v>
      </c>
      <c r="E55" s="5">
        <v>25698</v>
      </c>
      <c r="F55" s="5">
        <v>25698</v>
      </c>
      <c r="G55" s="117"/>
      <c r="H55" s="117"/>
      <c r="I55" s="117"/>
      <c r="J55" s="5">
        <f t="shared" si="14"/>
        <v>25698</v>
      </c>
      <c r="K55" s="5">
        <f t="shared" si="14"/>
        <v>25698</v>
      </c>
      <c r="L55" s="5">
        <f t="shared" si="14"/>
        <v>25698</v>
      </c>
    </row>
    <row r="56" spans="1:12" s="3" customFormat="1" ht="31.5">
      <c r="A56" s="1" t="s">
        <v>626</v>
      </c>
      <c r="B56" s="64" t="s">
        <v>625</v>
      </c>
      <c r="C56" s="101">
        <v>2</v>
      </c>
      <c r="D56" s="5">
        <v>0</v>
      </c>
      <c r="E56" s="5">
        <v>0</v>
      </c>
      <c r="F56" s="5">
        <v>116293</v>
      </c>
      <c r="G56" s="117"/>
      <c r="H56" s="117"/>
      <c r="I56" s="117"/>
      <c r="J56" s="5">
        <f>D56+G56</f>
        <v>0</v>
      </c>
      <c r="K56" s="5">
        <f>E56+H56</f>
        <v>0</v>
      </c>
      <c r="L56" s="5">
        <f aca="true" t="shared" si="15" ref="L56:L70">F56+I56</f>
        <v>116293</v>
      </c>
    </row>
    <row r="57" spans="1:12" s="3" customFormat="1" ht="47.25">
      <c r="A57" s="1">
        <v>30</v>
      </c>
      <c r="B57" s="64" t="s">
        <v>391</v>
      </c>
      <c r="C57" s="101"/>
      <c r="D57" s="5">
        <f>SUM(D55)</f>
        <v>25698</v>
      </c>
      <c r="E57" s="5">
        <f>SUM(E55)</f>
        <v>25698</v>
      </c>
      <c r="F57" s="5">
        <f>SUM(F55)</f>
        <v>25698</v>
      </c>
      <c r="G57" s="117"/>
      <c r="H57" s="117"/>
      <c r="I57" s="117"/>
      <c r="J57" s="5">
        <f aca="true" t="shared" si="16" ref="J57:J70">D57+G57</f>
        <v>25698</v>
      </c>
      <c r="K57" s="5">
        <f aca="true" t="shared" si="17" ref="K57:K70">E57+H57</f>
        <v>25698</v>
      </c>
      <c r="L57" s="5">
        <f t="shared" si="15"/>
        <v>25698</v>
      </c>
    </row>
    <row r="58" spans="1:12" s="3" customFormat="1" ht="47.25" hidden="1">
      <c r="A58" s="1"/>
      <c r="B58" s="64" t="s">
        <v>224</v>
      </c>
      <c r="C58" s="101"/>
      <c r="D58" s="5"/>
      <c r="E58" s="5"/>
      <c r="F58" s="5"/>
      <c r="G58" s="117"/>
      <c r="H58" s="117"/>
      <c r="I58" s="117"/>
      <c r="J58" s="5">
        <f t="shared" si="16"/>
        <v>0</v>
      </c>
      <c r="K58" s="5">
        <f t="shared" si="17"/>
        <v>0</v>
      </c>
      <c r="L58" s="5">
        <f t="shared" si="15"/>
        <v>0</v>
      </c>
    </row>
    <row r="59" spans="1:12" s="3" customFormat="1" ht="15.75" hidden="1">
      <c r="A59" s="1"/>
      <c r="B59" s="64"/>
      <c r="C59" s="101"/>
      <c r="D59" s="5"/>
      <c r="E59" s="5"/>
      <c r="F59" s="5"/>
      <c r="G59" s="117"/>
      <c r="H59" s="117"/>
      <c r="I59" s="117"/>
      <c r="J59" s="5">
        <f t="shared" si="16"/>
        <v>0</v>
      </c>
      <c r="K59" s="5">
        <f t="shared" si="17"/>
        <v>0</v>
      </c>
      <c r="L59" s="5">
        <f t="shared" si="15"/>
        <v>0</v>
      </c>
    </row>
    <row r="60" spans="1:12" s="3" customFormat="1" ht="47.25" hidden="1">
      <c r="A60" s="1"/>
      <c r="B60" s="64" t="s">
        <v>225</v>
      </c>
      <c r="C60" s="101"/>
      <c r="D60" s="5"/>
      <c r="E60" s="5"/>
      <c r="F60" s="5"/>
      <c r="G60" s="117"/>
      <c r="H60" s="117"/>
      <c r="I60" s="117"/>
      <c r="J60" s="5">
        <f t="shared" si="16"/>
        <v>0</v>
      </c>
      <c r="K60" s="5">
        <f t="shared" si="17"/>
        <v>0</v>
      </c>
      <c r="L60" s="5">
        <f t="shared" si="15"/>
        <v>0</v>
      </c>
    </row>
    <row r="61" spans="1:12" s="3" customFormat="1" ht="15.75" hidden="1">
      <c r="A61" s="1"/>
      <c r="B61" s="64"/>
      <c r="C61" s="101"/>
      <c r="D61" s="5"/>
      <c r="E61" s="5"/>
      <c r="F61" s="5"/>
      <c r="G61" s="117"/>
      <c r="H61" s="117"/>
      <c r="I61" s="117"/>
      <c r="J61" s="5">
        <f t="shared" si="16"/>
        <v>0</v>
      </c>
      <c r="K61" s="5">
        <f t="shared" si="17"/>
        <v>0</v>
      </c>
      <c r="L61" s="5">
        <f t="shared" si="15"/>
        <v>0</v>
      </c>
    </row>
    <row r="62" spans="1:12" s="3" customFormat="1" ht="15.75" hidden="1">
      <c r="A62" s="1"/>
      <c r="B62" s="64" t="s">
        <v>226</v>
      </c>
      <c r="C62" s="101"/>
      <c r="D62" s="5"/>
      <c r="E62" s="5"/>
      <c r="F62" s="5"/>
      <c r="G62" s="117"/>
      <c r="H62" s="117"/>
      <c r="I62" s="117"/>
      <c r="J62" s="5">
        <f t="shared" si="16"/>
        <v>0</v>
      </c>
      <c r="K62" s="5">
        <f t="shared" si="17"/>
        <v>0</v>
      </c>
      <c r="L62" s="5">
        <f t="shared" si="15"/>
        <v>0</v>
      </c>
    </row>
    <row r="63" spans="1:12" s="3" customFormat="1" ht="15.75">
      <c r="A63" s="1" t="s">
        <v>605</v>
      </c>
      <c r="B63" s="64" t="s">
        <v>538</v>
      </c>
      <c r="C63" s="101">
        <v>2</v>
      </c>
      <c r="D63" s="5">
        <v>0</v>
      </c>
      <c r="E63" s="5">
        <v>10000</v>
      </c>
      <c r="F63" s="5">
        <v>10000</v>
      </c>
      <c r="G63" s="117"/>
      <c r="H63" s="117"/>
      <c r="I63" s="117"/>
      <c r="J63" s="5">
        <f t="shared" si="16"/>
        <v>0</v>
      </c>
      <c r="K63" s="5">
        <f t="shared" si="17"/>
        <v>10000</v>
      </c>
      <c r="L63" s="5">
        <f t="shared" si="15"/>
        <v>10000</v>
      </c>
    </row>
    <row r="64" spans="1:12" s="3" customFormat="1" ht="15.75" hidden="1">
      <c r="A64" s="1"/>
      <c r="B64" s="64" t="s">
        <v>535</v>
      </c>
      <c r="C64" s="101">
        <v>2</v>
      </c>
      <c r="D64" s="5">
        <v>0</v>
      </c>
      <c r="E64" s="5">
        <v>0</v>
      </c>
      <c r="F64" s="5">
        <v>0</v>
      </c>
      <c r="G64" s="117"/>
      <c r="H64" s="117"/>
      <c r="I64" s="117"/>
      <c r="J64" s="5">
        <f t="shared" si="16"/>
        <v>0</v>
      </c>
      <c r="K64" s="5">
        <f t="shared" si="17"/>
        <v>0</v>
      </c>
      <c r="L64" s="5">
        <f t="shared" si="15"/>
        <v>0</v>
      </c>
    </row>
    <row r="65" spans="1:12" s="3" customFormat="1" ht="47.25">
      <c r="A65" s="1" t="s">
        <v>606</v>
      </c>
      <c r="B65" s="64" t="s">
        <v>227</v>
      </c>
      <c r="C65" s="101"/>
      <c r="D65" s="5">
        <f>SUM(D63:D64)</f>
        <v>0</v>
      </c>
      <c r="E65" s="5">
        <f>SUM(E63:E64)</f>
        <v>10000</v>
      </c>
      <c r="F65" s="5">
        <f>SUM(F63:F64)</f>
        <v>10000</v>
      </c>
      <c r="G65" s="117"/>
      <c r="H65" s="117"/>
      <c r="I65" s="117"/>
      <c r="J65" s="5">
        <f t="shared" si="16"/>
        <v>0</v>
      </c>
      <c r="K65" s="5">
        <f t="shared" si="17"/>
        <v>10000</v>
      </c>
      <c r="L65" s="5">
        <f t="shared" si="15"/>
        <v>10000</v>
      </c>
    </row>
    <row r="66" spans="1:12" s="3" customFormat="1" ht="31.5">
      <c r="A66" s="1">
        <v>31</v>
      </c>
      <c r="B66" s="9" t="s">
        <v>55</v>
      </c>
      <c r="C66" s="101"/>
      <c r="D66" s="14">
        <f aca="true" t="shared" si="18" ref="D66:I66">SUM(D67:D69)</f>
        <v>25698</v>
      </c>
      <c r="E66" s="14">
        <f t="shared" si="18"/>
        <v>35698</v>
      </c>
      <c r="F66" s="14">
        <f t="shared" si="18"/>
        <v>151991</v>
      </c>
      <c r="G66" s="14">
        <f t="shared" si="18"/>
        <v>0</v>
      </c>
      <c r="H66" s="14">
        <f t="shared" si="18"/>
        <v>0</v>
      </c>
      <c r="I66" s="14">
        <f t="shared" si="18"/>
        <v>0</v>
      </c>
      <c r="J66" s="14">
        <f t="shared" si="16"/>
        <v>25698</v>
      </c>
      <c r="K66" s="14">
        <f t="shared" si="17"/>
        <v>35698</v>
      </c>
      <c r="L66" s="14">
        <f t="shared" si="15"/>
        <v>151991</v>
      </c>
    </row>
    <row r="67" spans="1:12" s="3" customFormat="1" ht="15.75">
      <c r="A67" s="1">
        <v>32</v>
      </c>
      <c r="B67" s="89" t="s">
        <v>406</v>
      </c>
      <c r="C67" s="101">
        <v>1</v>
      </c>
      <c r="D67" s="5">
        <f aca="true" t="shared" si="19" ref="D67:I67">SUMIF($C$49:$C$66,"1",D$49:D$66)</f>
        <v>0</v>
      </c>
      <c r="E67" s="5">
        <f t="shared" si="19"/>
        <v>0</v>
      </c>
      <c r="F67" s="5">
        <f t="shared" si="19"/>
        <v>0</v>
      </c>
      <c r="G67" s="5">
        <f t="shared" si="19"/>
        <v>0</v>
      </c>
      <c r="H67" s="5">
        <f t="shared" si="19"/>
        <v>0</v>
      </c>
      <c r="I67" s="5">
        <f t="shared" si="19"/>
        <v>0</v>
      </c>
      <c r="J67" s="5">
        <f t="shared" si="16"/>
        <v>0</v>
      </c>
      <c r="K67" s="5">
        <f t="shared" si="17"/>
        <v>0</v>
      </c>
      <c r="L67" s="5">
        <f t="shared" si="15"/>
        <v>0</v>
      </c>
    </row>
    <row r="68" spans="1:12" s="3" customFormat="1" ht="15.75">
      <c r="A68" s="1">
        <v>33</v>
      </c>
      <c r="B68" s="89" t="s">
        <v>245</v>
      </c>
      <c r="C68" s="101">
        <v>2</v>
      </c>
      <c r="D68" s="5">
        <f aca="true" t="shared" si="20" ref="D68:I68">SUMIF($C$49:$C$66,"2",D$49:D$66)</f>
        <v>25698</v>
      </c>
      <c r="E68" s="5">
        <f t="shared" si="20"/>
        <v>35698</v>
      </c>
      <c r="F68" s="5">
        <f t="shared" si="20"/>
        <v>151991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6"/>
        <v>25698</v>
      </c>
      <c r="K68" s="5">
        <f t="shared" si="17"/>
        <v>35698</v>
      </c>
      <c r="L68" s="5">
        <f t="shared" si="15"/>
        <v>151991</v>
      </c>
    </row>
    <row r="69" spans="1:12" s="3" customFormat="1" ht="15.75">
      <c r="A69" s="1">
        <v>34</v>
      </c>
      <c r="B69" s="89" t="s">
        <v>137</v>
      </c>
      <c r="C69" s="101">
        <v>3</v>
      </c>
      <c r="D69" s="5">
        <f aca="true" t="shared" si="21" ref="D69:I69">SUMIF($C$49:$C$66,"3",D$49:D$66)</f>
        <v>0</v>
      </c>
      <c r="E69" s="5">
        <f t="shared" si="21"/>
        <v>0</v>
      </c>
      <c r="F69" s="5">
        <f t="shared" si="21"/>
        <v>0</v>
      </c>
      <c r="G69" s="5">
        <f t="shared" si="21"/>
        <v>0</v>
      </c>
      <c r="H69" s="5">
        <f t="shared" si="21"/>
        <v>0</v>
      </c>
      <c r="I69" s="5">
        <f t="shared" si="21"/>
        <v>0</v>
      </c>
      <c r="J69" s="5">
        <f t="shared" si="16"/>
        <v>0</v>
      </c>
      <c r="K69" s="5">
        <f t="shared" si="17"/>
        <v>0</v>
      </c>
      <c r="L69" s="5">
        <f t="shared" si="15"/>
        <v>0</v>
      </c>
    </row>
    <row r="70" spans="1:12" s="3" customFormat="1" ht="31.5">
      <c r="A70" s="1">
        <v>35</v>
      </c>
      <c r="B70" s="9" t="s">
        <v>180</v>
      </c>
      <c r="C70" s="101"/>
      <c r="D70" s="14">
        <f aca="true" t="shared" si="22" ref="D70:I70">D27+D45+D66</f>
        <v>3563468</v>
      </c>
      <c r="E70" s="14">
        <f t="shared" si="22"/>
        <v>3573468</v>
      </c>
      <c r="F70" s="14">
        <f t="shared" si="22"/>
        <v>3689761</v>
      </c>
      <c r="G70" s="14">
        <f t="shared" si="22"/>
        <v>955199</v>
      </c>
      <c r="H70" s="14">
        <f t="shared" si="22"/>
        <v>955199</v>
      </c>
      <c r="I70" s="14">
        <f t="shared" si="22"/>
        <v>955199</v>
      </c>
      <c r="J70" s="14">
        <f t="shared" si="16"/>
        <v>4518667</v>
      </c>
      <c r="K70" s="14">
        <f t="shared" si="17"/>
        <v>4528667</v>
      </c>
      <c r="L70" s="14">
        <f t="shared" si="15"/>
        <v>4644960</v>
      </c>
    </row>
    <row r="71" spans="11:12" ht="15.75">
      <c r="K71" s="204"/>
      <c r="L71" s="204" t="s">
        <v>617</v>
      </c>
    </row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100" ht="15.75"/>
    <row r="101" ht="15.75"/>
    <row r="102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</sheetData>
  <sheetProtection/>
  <mergeCells count="7">
    <mergeCell ref="J5:L5"/>
    <mergeCell ref="G5:I5"/>
    <mergeCell ref="D5:F5"/>
    <mergeCell ref="A1:K1"/>
    <mergeCell ref="B5:B6"/>
    <mergeCell ref="C5:C6"/>
    <mergeCell ref="A2:K2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300" verticalDpi="300" orientation="portrait" paperSize="9" scale="61" r:id="rId3"/>
  <headerFooter>
    <oddHeader>&amp;R&amp;"Arial,Normál"&amp;10 2. melléklet a 7/2017.(VII.17.) önkormányzati rendelethez
"&amp;"Arial,Dőlt"2. melléklet a 2/2017.(III.13.) önkormányzati rendelethez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AA3" sqref="AA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1.140625" style="22" customWidth="1"/>
    <col min="4" max="5" width="11.140625" style="22" hidden="1" customWidth="1"/>
    <col min="6" max="9" width="11.140625" style="22" customWidth="1"/>
    <col min="10" max="16384" width="9.140625" style="22" customWidth="1"/>
  </cols>
  <sheetData>
    <row r="1" spans="1:9" s="16" customFormat="1" ht="15.75">
      <c r="A1" s="241" t="s">
        <v>530</v>
      </c>
      <c r="B1" s="241"/>
      <c r="C1" s="241"/>
      <c r="D1" s="241"/>
      <c r="E1" s="241"/>
      <c r="F1" s="241"/>
      <c r="G1" s="241"/>
      <c r="H1" s="241"/>
      <c r="I1" s="241"/>
    </row>
    <row r="2" spans="1:9" s="16" customFormat="1" ht="15.75">
      <c r="A2" s="242" t="s">
        <v>558</v>
      </c>
      <c r="B2" s="242"/>
      <c r="C2" s="242"/>
      <c r="D2" s="242"/>
      <c r="E2" s="242"/>
      <c r="F2" s="242"/>
      <c r="G2" s="242"/>
      <c r="H2" s="242"/>
      <c r="I2" s="242"/>
    </row>
    <row r="3" spans="1:9" s="16" customFormat="1" ht="15.75">
      <c r="A3" s="242" t="s">
        <v>179</v>
      </c>
      <c r="B3" s="242"/>
      <c r="C3" s="242"/>
      <c r="D3" s="242"/>
      <c r="E3" s="242"/>
      <c r="F3" s="242"/>
      <c r="G3" s="242"/>
      <c r="H3" s="242"/>
      <c r="I3" s="242"/>
    </row>
    <row r="4" spans="1:9" ht="15.75">
      <c r="A4" s="242" t="s">
        <v>498</v>
      </c>
      <c r="B4" s="242"/>
      <c r="C4" s="242"/>
      <c r="D4" s="242"/>
      <c r="E4" s="242"/>
      <c r="F4" s="242"/>
      <c r="G4" s="242"/>
      <c r="H4" s="242"/>
      <c r="I4" s="242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/>
      <c r="E6" s="46"/>
      <c r="F6" s="46" t="s">
        <v>2</v>
      </c>
      <c r="G6" s="46" t="s">
        <v>3</v>
      </c>
      <c r="H6" s="46" t="s">
        <v>6</v>
      </c>
      <c r="I6" s="46" t="s">
        <v>56</v>
      </c>
    </row>
    <row r="7" spans="1:9" s="3" customFormat="1" ht="15.75">
      <c r="A7" s="1">
        <v>1</v>
      </c>
      <c r="B7" s="239" t="s">
        <v>9</v>
      </c>
      <c r="C7" s="4" t="s">
        <v>389</v>
      </c>
      <c r="D7" s="4"/>
      <c r="E7" s="4"/>
      <c r="F7" s="4" t="s">
        <v>412</v>
      </c>
      <c r="G7" s="4" t="s">
        <v>499</v>
      </c>
      <c r="H7" s="4" t="s">
        <v>557</v>
      </c>
      <c r="I7" s="4" t="s">
        <v>5</v>
      </c>
    </row>
    <row r="8" spans="1:9" s="3" customFormat="1" ht="31.5">
      <c r="A8" s="1">
        <v>2</v>
      </c>
      <c r="B8" s="240"/>
      <c r="C8" s="6" t="s">
        <v>4</v>
      </c>
      <c r="D8" s="6" t="s">
        <v>612</v>
      </c>
      <c r="E8" s="6" t="s">
        <v>627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407</v>
      </c>
      <c r="C9" s="15">
        <f>Bevételek!C134+Bevételek!C135+Bevételek!C137+Bevételek!C138+Bevételek!C143</f>
        <v>812000</v>
      </c>
      <c r="D9" s="15">
        <f>Bevételek!D134+Bevételek!D135+Bevételek!D137+Bevételek!D138+Bevételek!D143</f>
        <v>812000</v>
      </c>
      <c r="E9" s="15">
        <f>Bevételek!E134+Bevételek!E135+Bevételek!E137+Bevételek!E138+Bevételek!E143</f>
        <v>812000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408</v>
      </c>
      <c r="C10" s="15">
        <f>Bevételek!C183+Bevételek!C184+Bevételek!C185</f>
        <v>0</v>
      </c>
      <c r="D10" s="15">
        <f>Bevételek!D183+Bevételek!D184+Bevételek!D185</f>
        <v>0</v>
      </c>
      <c r="E10" s="15">
        <f>Bevételek!E183+Bevételek!E184+Bevételek!E185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31</v>
      </c>
      <c r="C11" s="15">
        <f>Bevételek!C141+Bevételek!C155+Bevételek!C170</f>
        <v>9000</v>
      </c>
      <c r="D11" s="15">
        <f>Bevételek!D141+Bevételek!D155+Bevételek!D170</f>
        <v>9000</v>
      </c>
      <c r="E11" s="15">
        <f>Bevételek!E141+Bevételek!E155+Bevételek!E170</f>
        <v>9000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32</v>
      </c>
      <c r="C12" s="15">
        <f>Bevételek!C164+Bevételek!C180+Bevételek!C181+Bevételek!C182+Bevételek!C219+Bevételek!C224+Bevételek!C228</f>
        <v>54000</v>
      </c>
      <c r="D12" s="15">
        <f>Bevételek!D164+Bevételek!D180+Bevételek!D181+Bevételek!D182+Bevételek!D219+Bevételek!D224+Bevételek!D228</f>
        <v>54000</v>
      </c>
      <c r="E12" s="15">
        <f>Bevételek!E164+Bevételek!E180+Bevételek!E181+Bevételek!E182+Bevételek!E219+Bevételek!E224+Bevételek!E228</f>
        <v>54000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33</v>
      </c>
      <c r="C13" s="15">
        <f>Bevételek!C230</f>
        <v>0</v>
      </c>
      <c r="D13" s="15">
        <f>Bevételek!D230</f>
        <v>0</v>
      </c>
      <c r="E13" s="15">
        <f>Bevételek!E230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34</v>
      </c>
      <c r="C14" s="15">
        <f>Bevételek!C229</f>
        <v>0</v>
      </c>
      <c r="D14" s="15">
        <f>Bevételek!D229</f>
        <v>0</v>
      </c>
      <c r="E14" s="15">
        <f>Bevételek!E229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409</v>
      </c>
      <c r="C15" s="15">
        <f>Bevételek!C50+Bevételek!C110+Bevételek!C239+Bevételek!C253</f>
        <v>0</v>
      </c>
      <c r="D15" s="15">
        <f>Bevételek!D50+Bevételek!D110+Bevételek!D239+Bevételek!D253</f>
        <v>0</v>
      </c>
      <c r="E15" s="15">
        <f>Bevételek!E50+Bevételek!E110+Bevételek!E239+Bevételek!E253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60</v>
      </c>
      <c r="C16" s="18">
        <f>SUM(C9:C15)</f>
        <v>875000</v>
      </c>
      <c r="D16" s="18">
        <f>SUM(D9:D15)</f>
        <v>875000</v>
      </c>
      <c r="E16" s="18">
        <f>SUM(E9:E15)</f>
        <v>875000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61</v>
      </c>
      <c r="C17" s="18">
        <f>ROUNDDOWN(C16*0.5,0)</f>
        <v>437500</v>
      </c>
      <c r="D17" s="18">
        <f>ROUNDDOWN(D16*0.5,0)</f>
        <v>437500</v>
      </c>
      <c r="E17" s="18">
        <f>ROUNDDOWN(E16*0.5,0)</f>
        <v>437500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63</v>
      </c>
      <c r="C26" s="18">
        <f>C17-C25</f>
        <v>437500</v>
      </c>
      <c r="D26" s="18">
        <f>D17-D25</f>
        <v>437500</v>
      </c>
      <c r="E26" s="18">
        <f>E17-E25</f>
        <v>437500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404</v>
      </c>
      <c r="C27" s="18">
        <f aca="true" t="shared" si="2" ref="C27:I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7"/>
    </row>
  </sheetData>
  <sheetProtection/>
  <mergeCells count="5">
    <mergeCell ref="A1:I1"/>
    <mergeCell ref="A3:I3"/>
    <mergeCell ref="A4:I4"/>
    <mergeCell ref="B7:B8"/>
    <mergeCell ref="A2:I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6" r:id="rId1"/>
  <headerFooter>
    <oddHeader>&amp;R&amp;"Arial,Normál"&amp;10
3. melléklet a 2/2017.(III.13.)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A3" sqref="AA3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28" t="s">
        <v>532</v>
      </c>
      <c r="B1" s="228"/>
      <c r="C1" s="228"/>
      <c r="D1" s="228"/>
      <c r="E1" s="228"/>
      <c r="F1" s="228"/>
    </row>
    <row r="2" spans="1:6" s="2" customFormat="1" ht="15.75">
      <c r="A2" s="228" t="s">
        <v>497</v>
      </c>
      <c r="B2" s="228"/>
      <c r="C2" s="228"/>
      <c r="D2" s="228"/>
      <c r="E2" s="228"/>
      <c r="F2" s="228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43" t="s">
        <v>9</v>
      </c>
      <c r="C5" s="6" t="s">
        <v>389</v>
      </c>
      <c r="D5" s="6" t="s">
        <v>412</v>
      </c>
      <c r="E5" s="6" t="s">
        <v>499</v>
      </c>
      <c r="F5" s="6" t="s">
        <v>5</v>
      </c>
    </row>
    <row r="6" spans="1:7" s="10" customFormat="1" ht="15.75">
      <c r="A6" s="1">
        <v>2</v>
      </c>
      <c r="B6" s="24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38" t="s">
        <v>568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2" customFormat="1" ht="15.75">
      <c r="A2" s="228" t="s">
        <v>521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564</v>
      </c>
      <c r="C4" s="4" t="s">
        <v>566</v>
      </c>
      <c r="D4" s="4" t="s">
        <v>567</v>
      </c>
      <c r="E4" s="4" t="s">
        <v>567</v>
      </c>
      <c r="F4" s="90" t="s">
        <v>9</v>
      </c>
      <c r="G4" s="4" t="s">
        <v>564</v>
      </c>
      <c r="H4" s="4" t="s">
        <v>566</v>
      </c>
      <c r="I4" s="4" t="s">
        <v>567</v>
      </c>
      <c r="J4" s="4" t="s">
        <v>567</v>
      </c>
    </row>
    <row r="5" spans="1:10" s="97" customFormat="1" ht="16.5">
      <c r="A5" s="245" t="s">
        <v>53</v>
      </c>
      <c r="B5" s="245"/>
      <c r="C5" s="245"/>
      <c r="D5" s="245"/>
      <c r="E5" s="245"/>
      <c r="F5" s="217" t="s">
        <v>147</v>
      </c>
      <c r="G5" s="218"/>
      <c r="H5" s="218"/>
      <c r="I5" s="219"/>
      <c r="J5" s="129"/>
    </row>
    <row r="6" spans="1:10" s="11" customFormat="1" ht="31.5">
      <c r="A6" s="92" t="s">
        <v>303</v>
      </c>
      <c r="B6" s="5">
        <v>7333</v>
      </c>
      <c r="C6" s="5">
        <v>7999</v>
      </c>
      <c r="D6" s="5">
        <v>10398</v>
      </c>
      <c r="E6" s="5">
        <f>Összesen!L7</f>
        <v>10398448</v>
      </c>
      <c r="F6" s="94" t="s">
        <v>45</v>
      </c>
      <c r="G6" s="5">
        <v>3333</v>
      </c>
      <c r="H6" s="5">
        <v>2963</v>
      </c>
      <c r="I6" s="5">
        <v>6079</v>
      </c>
      <c r="J6" s="5">
        <f>Összesen!Y7</f>
        <v>6079547</v>
      </c>
    </row>
    <row r="7" spans="1:10" s="11" customFormat="1" ht="30">
      <c r="A7" s="92" t="s">
        <v>325</v>
      </c>
      <c r="B7" s="5">
        <v>1264</v>
      </c>
      <c r="C7" s="5">
        <v>645</v>
      </c>
      <c r="D7" s="5">
        <v>891</v>
      </c>
      <c r="E7" s="5">
        <f>Összesen!L8</f>
        <v>891000</v>
      </c>
      <c r="F7" s="94" t="s">
        <v>89</v>
      </c>
      <c r="G7" s="5">
        <v>799</v>
      </c>
      <c r="H7" s="5">
        <v>767</v>
      </c>
      <c r="I7" s="5">
        <v>1253</v>
      </c>
      <c r="J7" s="5">
        <f>Összesen!Y8</f>
        <v>1252878</v>
      </c>
    </row>
    <row r="8" spans="1:10" s="11" customFormat="1" ht="15.75">
      <c r="A8" s="92" t="s">
        <v>53</v>
      </c>
      <c r="B8" s="5">
        <v>174</v>
      </c>
      <c r="C8" s="5">
        <v>244</v>
      </c>
      <c r="D8" s="5">
        <v>177</v>
      </c>
      <c r="E8" s="5">
        <f>Összesen!L9</f>
        <v>176910</v>
      </c>
      <c r="F8" s="94" t="s">
        <v>90</v>
      </c>
      <c r="G8" s="5">
        <v>2905</v>
      </c>
      <c r="H8" s="5">
        <v>1632</v>
      </c>
      <c r="I8" s="5">
        <v>3381</v>
      </c>
      <c r="J8" s="5">
        <f>Összesen!Y9</f>
        <v>3381230</v>
      </c>
    </row>
    <row r="9" spans="1:10" s="11" customFormat="1" ht="15.75">
      <c r="A9" s="231" t="s">
        <v>383</v>
      </c>
      <c r="B9" s="226"/>
      <c r="C9" s="226"/>
      <c r="D9" s="226"/>
      <c r="E9" s="246">
        <f>Összesen!L10</f>
        <v>0</v>
      </c>
      <c r="F9" s="94" t="s">
        <v>91</v>
      </c>
      <c r="G9" s="5">
        <v>240</v>
      </c>
      <c r="H9" s="5">
        <v>300</v>
      </c>
      <c r="I9" s="5">
        <v>300</v>
      </c>
      <c r="J9" s="5">
        <f>Összesen!Y10</f>
        <v>300000</v>
      </c>
    </row>
    <row r="10" spans="1:10" s="11" customFormat="1" ht="15.75">
      <c r="A10" s="231"/>
      <c r="B10" s="226"/>
      <c r="C10" s="226"/>
      <c r="D10" s="226"/>
      <c r="E10" s="247"/>
      <c r="F10" s="94" t="s">
        <v>92</v>
      </c>
      <c r="G10" s="5">
        <v>1223</v>
      </c>
      <c r="H10" s="5">
        <v>674</v>
      </c>
      <c r="I10" s="5">
        <v>1002</v>
      </c>
      <c r="J10" s="5">
        <f>Összesen!Y11</f>
        <v>1001812</v>
      </c>
    </row>
    <row r="11" spans="1:10" s="11" customFormat="1" ht="15.75">
      <c r="A11" s="93" t="s">
        <v>94</v>
      </c>
      <c r="B11" s="13">
        <f>SUM(B6:B10)</f>
        <v>8771</v>
      </c>
      <c r="C11" s="13">
        <f>SUM(C6:C10)</f>
        <v>8888</v>
      </c>
      <c r="D11" s="13">
        <f>SUM(D6:D10)</f>
        <v>11466</v>
      </c>
      <c r="E11" s="13">
        <f>SUM(E6:E10)</f>
        <v>11466358</v>
      </c>
      <c r="F11" s="93" t="s">
        <v>95</v>
      </c>
      <c r="G11" s="13">
        <f>SUM(G6:G10)</f>
        <v>8500</v>
      </c>
      <c r="H11" s="13">
        <f>SUM(H6:H10)</f>
        <v>6336</v>
      </c>
      <c r="I11" s="13">
        <f>SUM(I6:I10)</f>
        <v>12015</v>
      </c>
      <c r="J11" s="13">
        <f>SUM(J6:J10)</f>
        <v>12015467</v>
      </c>
    </row>
    <row r="12" spans="1:10" s="11" customFormat="1" ht="15.75">
      <c r="A12" s="95" t="s">
        <v>152</v>
      </c>
      <c r="B12" s="96">
        <f>B11-G11</f>
        <v>271</v>
      </c>
      <c r="C12" s="96">
        <f>C11-H11</f>
        <v>2552</v>
      </c>
      <c r="D12" s="96">
        <f>D11-I11</f>
        <v>-549</v>
      </c>
      <c r="E12" s="96">
        <f>E11-J11</f>
        <v>-549109</v>
      </c>
      <c r="F12" s="229" t="s">
        <v>145</v>
      </c>
      <c r="G12" s="227">
        <v>279</v>
      </c>
      <c r="H12" s="227">
        <v>305</v>
      </c>
      <c r="I12" s="227">
        <v>416</v>
      </c>
      <c r="J12" s="227">
        <f>Összesen!Y13</f>
        <v>415848</v>
      </c>
    </row>
    <row r="13" spans="1:10" s="11" customFormat="1" ht="15.75">
      <c r="A13" s="95" t="s">
        <v>143</v>
      </c>
      <c r="B13" s="5">
        <v>3711</v>
      </c>
      <c r="C13" s="5">
        <v>2715</v>
      </c>
      <c r="D13" s="5">
        <v>5484</v>
      </c>
      <c r="E13" s="5">
        <f>Összesen!L14</f>
        <v>5483624</v>
      </c>
      <c r="F13" s="229"/>
      <c r="G13" s="227"/>
      <c r="H13" s="227"/>
      <c r="I13" s="227"/>
      <c r="J13" s="227"/>
    </row>
    <row r="14" spans="1:10" s="11" customFormat="1" ht="15.75">
      <c r="A14" s="95" t="s">
        <v>144</v>
      </c>
      <c r="B14" s="5">
        <v>305</v>
      </c>
      <c r="C14" s="5">
        <v>416</v>
      </c>
      <c r="D14" s="5"/>
      <c r="E14" s="5">
        <f>Összesen!L15</f>
        <v>0</v>
      </c>
      <c r="F14" s="229"/>
      <c r="G14" s="227"/>
      <c r="H14" s="227"/>
      <c r="I14" s="227"/>
      <c r="J14" s="227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12787</v>
      </c>
      <c r="C16" s="14">
        <f>C11+C13+C14+C15</f>
        <v>12019</v>
      </c>
      <c r="D16" s="14">
        <f>D11+D13+D14+D15</f>
        <v>16950</v>
      </c>
      <c r="E16" s="14">
        <f>E11+E13+E14+E15</f>
        <v>16949982</v>
      </c>
      <c r="F16" s="93" t="s">
        <v>11</v>
      </c>
      <c r="G16" s="14">
        <f>G11+G12+G15</f>
        <v>8779</v>
      </c>
      <c r="H16" s="14">
        <f>H11+H12+H15</f>
        <v>6641</v>
      </c>
      <c r="I16" s="14">
        <f>I11+I12+I15</f>
        <v>12431</v>
      </c>
      <c r="J16" s="14">
        <f>J11+J12+J15</f>
        <v>12431315</v>
      </c>
    </row>
    <row r="17" spans="1:10" s="97" customFormat="1" ht="16.5">
      <c r="A17" s="248" t="s">
        <v>146</v>
      </c>
      <c r="B17" s="248"/>
      <c r="C17" s="248"/>
      <c r="D17" s="248"/>
      <c r="E17" s="248"/>
      <c r="F17" s="217" t="s">
        <v>125</v>
      </c>
      <c r="G17" s="218"/>
      <c r="H17" s="218"/>
      <c r="I17" s="219"/>
      <c r="J17" s="129"/>
    </row>
    <row r="18" spans="1:10" s="11" customFormat="1" ht="31.5">
      <c r="A18" s="92" t="s">
        <v>312</v>
      </c>
      <c r="B18" s="5">
        <v>9978</v>
      </c>
      <c r="C18" s="5">
        <v>1500</v>
      </c>
      <c r="D18" s="5">
        <v>0</v>
      </c>
      <c r="E18" s="5">
        <f>Összesen!L18</f>
        <v>0</v>
      </c>
      <c r="F18" s="92" t="s">
        <v>120</v>
      </c>
      <c r="G18" s="5"/>
      <c r="H18" s="5">
        <v>400</v>
      </c>
      <c r="I18" s="5">
        <v>2299</v>
      </c>
      <c r="J18" s="5">
        <f>Összesen!Y18</f>
        <v>2299338</v>
      </c>
    </row>
    <row r="19" spans="1:10" s="11" customFormat="1" ht="15.75">
      <c r="A19" s="92" t="s">
        <v>146</v>
      </c>
      <c r="B19" s="5">
        <v>625</v>
      </c>
      <c r="C19" s="5">
        <v>93</v>
      </c>
      <c r="D19" s="5">
        <v>0</v>
      </c>
      <c r="E19" s="5">
        <f>Összesen!L19</f>
        <v>0</v>
      </c>
      <c r="F19" s="92" t="s">
        <v>54</v>
      </c>
      <c r="G19" s="5">
        <v>11312</v>
      </c>
      <c r="H19" s="5">
        <v>1884</v>
      </c>
      <c r="I19" s="5">
        <v>2194</v>
      </c>
      <c r="J19" s="5">
        <f>Összesen!Y19</f>
        <v>2193631</v>
      </c>
    </row>
    <row r="20" spans="1:10" s="11" customFormat="1" ht="15.75">
      <c r="A20" s="92" t="s">
        <v>384</v>
      </c>
      <c r="B20" s="5"/>
      <c r="C20" s="5"/>
      <c r="D20" s="5"/>
      <c r="E20" s="5">
        <f>Összesen!L20</f>
        <v>0</v>
      </c>
      <c r="F20" s="92" t="s">
        <v>220</v>
      </c>
      <c r="G20" s="5">
        <v>584</v>
      </c>
      <c r="H20" s="5">
        <v>20</v>
      </c>
      <c r="I20" s="5">
        <v>26</v>
      </c>
      <c r="J20" s="5">
        <f>Összesen!Y20</f>
        <v>25698</v>
      </c>
    </row>
    <row r="21" spans="1:10" s="11" customFormat="1" ht="15.75">
      <c r="A21" s="93" t="s">
        <v>94</v>
      </c>
      <c r="B21" s="13">
        <f>SUM(B18:B20)</f>
        <v>10603</v>
      </c>
      <c r="C21" s="13">
        <f>SUM(C18:C20)</f>
        <v>1593</v>
      </c>
      <c r="D21" s="13">
        <v>0</v>
      </c>
      <c r="E21" s="13">
        <f>SUM(E18:E20)</f>
        <v>0</v>
      </c>
      <c r="F21" s="93" t="s">
        <v>95</v>
      </c>
      <c r="G21" s="13">
        <f>SUM(G18:G20)</f>
        <v>11896</v>
      </c>
      <c r="H21" s="13">
        <f>SUM(H18:H20)</f>
        <v>2304</v>
      </c>
      <c r="I21" s="13">
        <f>SUM(I18:I20)</f>
        <v>4519</v>
      </c>
      <c r="J21" s="13">
        <f>SUM(J18:J20)</f>
        <v>4518667</v>
      </c>
    </row>
    <row r="22" spans="1:10" s="11" customFormat="1" ht="15.75">
      <c r="A22" s="95" t="s">
        <v>152</v>
      </c>
      <c r="B22" s="96">
        <f>B21-G21</f>
        <v>-1293</v>
      </c>
      <c r="C22" s="96">
        <f>C21-H21</f>
        <v>-711</v>
      </c>
      <c r="D22" s="96">
        <f>D21-I21</f>
        <v>-4519</v>
      </c>
      <c r="E22" s="96">
        <f>E21-J21</f>
        <v>-4518667</v>
      </c>
      <c r="F22" s="229" t="s">
        <v>145</v>
      </c>
      <c r="G22" s="227"/>
      <c r="H22" s="227"/>
      <c r="I22" s="227"/>
      <c r="J22" s="227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29"/>
      <c r="G23" s="227"/>
      <c r="H23" s="227"/>
      <c r="I23" s="227"/>
      <c r="J23" s="227"/>
    </row>
    <row r="24" spans="1:10" s="11" customFormat="1" ht="15.75">
      <c r="A24" s="95" t="s">
        <v>144</v>
      </c>
      <c r="B24" s="5">
        <v>0</v>
      </c>
      <c r="C24" s="5"/>
      <c r="D24" s="5"/>
      <c r="E24" s="5">
        <f>Összesen!L24</f>
        <v>0</v>
      </c>
      <c r="F24" s="229"/>
      <c r="G24" s="227"/>
      <c r="H24" s="227"/>
      <c r="I24" s="227"/>
      <c r="J24" s="227"/>
    </row>
    <row r="25" spans="1:10" s="11" customFormat="1" ht="31.5">
      <c r="A25" s="93" t="s">
        <v>12</v>
      </c>
      <c r="B25" s="14">
        <f>B21+B23+B24</f>
        <v>10603</v>
      </c>
      <c r="C25" s="14">
        <f>C21+C23+C24</f>
        <v>1593</v>
      </c>
      <c r="D25" s="14">
        <f>D21+D23+D24</f>
        <v>0</v>
      </c>
      <c r="E25" s="14">
        <f>E21+E23+E24</f>
        <v>0</v>
      </c>
      <c r="F25" s="93" t="s">
        <v>13</v>
      </c>
      <c r="G25" s="14">
        <f>G21+G22</f>
        <v>11896</v>
      </c>
      <c r="H25" s="14">
        <f>H21+H22</f>
        <v>2304</v>
      </c>
      <c r="I25" s="14">
        <f>I21+I22</f>
        <v>4519</v>
      </c>
      <c r="J25" s="14">
        <f>J21+J22</f>
        <v>4518667</v>
      </c>
    </row>
    <row r="26" spans="1:10" s="97" customFormat="1" ht="16.5">
      <c r="A26" s="245" t="s">
        <v>148</v>
      </c>
      <c r="B26" s="245"/>
      <c r="C26" s="245"/>
      <c r="D26" s="245"/>
      <c r="E26" s="245"/>
      <c r="F26" s="217" t="s">
        <v>149</v>
      </c>
      <c r="G26" s="218"/>
      <c r="H26" s="218"/>
      <c r="I26" s="219"/>
      <c r="J26" s="129"/>
    </row>
    <row r="27" spans="1:10" s="11" customFormat="1" ht="15.75">
      <c r="A27" s="92" t="s">
        <v>150</v>
      </c>
      <c r="B27" s="5">
        <f>B11+B21</f>
        <v>19374</v>
      </c>
      <c r="C27" s="5">
        <f>C11+C21</f>
        <v>10481</v>
      </c>
      <c r="D27" s="5">
        <f>D11+D21</f>
        <v>11466</v>
      </c>
      <c r="E27" s="5">
        <f>E11+E21</f>
        <v>11466358</v>
      </c>
      <c r="F27" s="92" t="s">
        <v>151</v>
      </c>
      <c r="G27" s="5">
        <f aca="true" t="shared" si="0" ref="G27:J28">G11+G21</f>
        <v>20396</v>
      </c>
      <c r="H27" s="5">
        <f t="shared" si="0"/>
        <v>8640</v>
      </c>
      <c r="I27" s="5">
        <f>I11+I21</f>
        <v>16534</v>
      </c>
      <c r="J27" s="5">
        <f t="shared" si="0"/>
        <v>16534134</v>
      </c>
    </row>
    <row r="28" spans="1:10" s="11" customFormat="1" ht="15.75">
      <c r="A28" s="95" t="s">
        <v>152</v>
      </c>
      <c r="B28" s="96">
        <f>B27-G27</f>
        <v>-1022</v>
      </c>
      <c r="C28" s="96">
        <f>C27-H27</f>
        <v>1841</v>
      </c>
      <c r="D28" s="96">
        <f>D27-I27</f>
        <v>-5068</v>
      </c>
      <c r="E28" s="96">
        <f>E27-J27</f>
        <v>-5067776</v>
      </c>
      <c r="F28" s="229" t="s">
        <v>145</v>
      </c>
      <c r="G28" s="227">
        <f t="shared" si="0"/>
        <v>279</v>
      </c>
      <c r="H28" s="227">
        <f t="shared" si="0"/>
        <v>305</v>
      </c>
      <c r="I28" s="227">
        <f>I12+I22</f>
        <v>416</v>
      </c>
      <c r="J28" s="227">
        <f t="shared" si="0"/>
        <v>415848</v>
      </c>
    </row>
    <row r="29" spans="1:10" s="11" customFormat="1" ht="15.75">
      <c r="A29" s="95" t="s">
        <v>143</v>
      </c>
      <c r="B29" s="5">
        <f aca="true" t="shared" si="1" ref="B29:E30">B13+B23</f>
        <v>3711</v>
      </c>
      <c r="C29" s="5">
        <f t="shared" si="1"/>
        <v>2715</v>
      </c>
      <c r="D29" s="5">
        <f>D13+D23</f>
        <v>5484</v>
      </c>
      <c r="E29" s="5">
        <f t="shared" si="1"/>
        <v>5483624</v>
      </c>
      <c r="F29" s="229"/>
      <c r="G29" s="227"/>
      <c r="H29" s="227"/>
      <c r="I29" s="227"/>
      <c r="J29" s="227"/>
    </row>
    <row r="30" spans="1:10" s="11" customFormat="1" ht="15.75">
      <c r="A30" s="95" t="s">
        <v>144</v>
      </c>
      <c r="B30" s="5">
        <f t="shared" si="1"/>
        <v>305</v>
      </c>
      <c r="C30" s="5">
        <f t="shared" si="1"/>
        <v>416</v>
      </c>
      <c r="D30" s="5">
        <f>D14+D24</f>
        <v>0</v>
      </c>
      <c r="E30" s="5">
        <f t="shared" si="1"/>
        <v>0</v>
      </c>
      <c r="F30" s="229"/>
      <c r="G30" s="227"/>
      <c r="H30" s="227"/>
      <c r="I30" s="227"/>
      <c r="J30" s="227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23390</v>
      </c>
      <c r="C32" s="14">
        <f>C27+C29+C30+C31</f>
        <v>13612</v>
      </c>
      <c r="D32" s="14">
        <f>D27+D29+D30+D31</f>
        <v>16950</v>
      </c>
      <c r="E32" s="14">
        <f>E27+E29+E30+E31</f>
        <v>16949982</v>
      </c>
      <c r="F32" s="91" t="s">
        <v>8</v>
      </c>
      <c r="G32" s="14">
        <f>SUM(G27:G31)</f>
        <v>20675</v>
      </c>
      <c r="H32" s="14">
        <f>SUM(H27:H31)</f>
        <v>8945</v>
      </c>
      <c r="I32" s="14">
        <f>SUM(I27:I31)</f>
        <v>16950</v>
      </c>
      <c r="J32" s="14">
        <f>SUM(J27:J31)</f>
        <v>16949982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J31" sqref="J31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3" width="9.8515625" style="74" customWidth="1"/>
    <col min="4" max="14" width="10.00390625" style="74" customWidth="1"/>
    <col min="15" max="15" width="11.140625" style="74" customWidth="1"/>
    <col min="16" max="16" width="8.7109375" style="134" hidden="1" customWidth="1"/>
    <col min="17" max="17" width="7.7109375" style="134" hidden="1" customWidth="1"/>
    <col min="18" max="18" width="9.140625" style="74" customWidth="1"/>
    <col min="19" max="16384" width="9.140625" style="74" customWidth="1"/>
  </cols>
  <sheetData>
    <row r="1" spans="1:17" s="16" customFormat="1" ht="15.75">
      <c r="A1" s="249" t="s">
        <v>565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131"/>
      <c r="Q1" s="131"/>
    </row>
    <row r="2" spans="16:17" s="16" customFormat="1" ht="15.75">
      <c r="P2" s="131"/>
      <c r="Q2" s="131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2"/>
      <c r="Q3" s="132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2"/>
      <c r="Q4" s="132"/>
    </row>
    <row r="5" spans="1:17" s="10" customFormat="1" ht="25.5">
      <c r="A5" s="1">
        <v>2</v>
      </c>
      <c r="B5" s="120" t="s">
        <v>303</v>
      </c>
      <c r="C5" s="5">
        <v>650555</v>
      </c>
      <c r="D5" s="5">
        <v>866360</v>
      </c>
      <c r="E5" s="5">
        <v>866360</v>
      </c>
      <c r="F5" s="5">
        <v>866360</v>
      </c>
      <c r="G5" s="5">
        <v>866360</v>
      </c>
      <c r="H5" s="5">
        <v>866360</v>
      </c>
      <c r="I5" s="5">
        <v>866360</v>
      </c>
      <c r="J5" s="5">
        <v>866360</v>
      </c>
      <c r="K5" s="5">
        <v>866360</v>
      </c>
      <c r="L5" s="5">
        <v>866360</v>
      </c>
      <c r="M5" s="5">
        <v>866360</v>
      </c>
      <c r="N5" s="5">
        <v>1084293</v>
      </c>
      <c r="O5" s="14">
        <f>SUM(C5:N5)</f>
        <v>10398448</v>
      </c>
      <c r="P5" s="133">
        <f>Összesen!L7</f>
        <v>10398448</v>
      </c>
      <c r="Q5" s="133">
        <f>P5-O5</f>
        <v>0</v>
      </c>
    </row>
    <row r="6" spans="1:17" s="10" customFormat="1" ht="25.5">
      <c r="A6" s="1">
        <v>3</v>
      </c>
      <c r="B6" s="120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5">
        <v>0</v>
      </c>
      <c r="N6" s="5">
        <v>0</v>
      </c>
      <c r="O6" s="14">
        <f>SUM(C6:N6)</f>
        <v>0</v>
      </c>
      <c r="P6" s="133">
        <f>Összesen!L18</f>
        <v>0</v>
      </c>
      <c r="Q6" s="133">
        <f aca="true" t="shared" si="0" ref="Q6:Q28">P6-O6</f>
        <v>0</v>
      </c>
    </row>
    <row r="7" spans="1:17" s="10" customFormat="1" ht="15.75">
      <c r="A7" s="1">
        <v>4</v>
      </c>
      <c r="B7" s="120" t="s">
        <v>325</v>
      </c>
      <c r="C7" s="5"/>
      <c r="D7" s="5"/>
      <c r="E7" s="5">
        <v>408000</v>
      </c>
      <c r="F7" s="5"/>
      <c r="G7" s="5">
        <v>40000</v>
      </c>
      <c r="H7" s="5"/>
      <c r="I7" s="5"/>
      <c r="J7" s="5"/>
      <c r="K7" s="5">
        <v>418000</v>
      </c>
      <c r="L7" s="5"/>
      <c r="M7" s="5"/>
      <c r="N7" s="5">
        <v>25000</v>
      </c>
      <c r="O7" s="14">
        <f aca="true" t="shared" si="1" ref="O7:O15">SUM(C7:N7)</f>
        <v>891000</v>
      </c>
      <c r="P7" s="133">
        <f>Összesen!L8</f>
        <v>891000</v>
      </c>
      <c r="Q7" s="133">
        <f t="shared" si="0"/>
        <v>0</v>
      </c>
    </row>
    <row r="8" spans="1:17" s="10" customFormat="1" ht="15.75">
      <c r="A8" s="1">
        <v>5</v>
      </c>
      <c r="B8" s="120" t="s">
        <v>53</v>
      </c>
      <c r="C8" s="5">
        <v>11050</v>
      </c>
      <c r="D8" s="5">
        <v>19400</v>
      </c>
      <c r="E8" s="5">
        <v>14570</v>
      </c>
      <c r="F8" s="5">
        <v>19980</v>
      </c>
      <c r="G8" s="5">
        <v>13352</v>
      </c>
      <c r="H8" s="5">
        <v>12300</v>
      </c>
      <c r="I8" s="5">
        <v>21500</v>
      </c>
      <c r="J8" s="5">
        <v>9579</v>
      </c>
      <c r="K8" s="5">
        <v>12400</v>
      </c>
      <c r="L8" s="5">
        <v>16540</v>
      </c>
      <c r="M8" s="5">
        <v>10479</v>
      </c>
      <c r="N8" s="5">
        <v>15760</v>
      </c>
      <c r="O8" s="14">
        <f t="shared" si="1"/>
        <v>176910</v>
      </c>
      <c r="P8" s="133">
        <f>Összesen!L9</f>
        <v>176910</v>
      </c>
      <c r="Q8" s="133">
        <f t="shared" si="0"/>
        <v>0</v>
      </c>
    </row>
    <row r="9" spans="1:17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3">
        <f>Összesen!L19</f>
        <v>0</v>
      </c>
      <c r="Q9" s="133">
        <f t="shared" si="0"/>
        <v>0</v>
      </c>
    </row>
    <row r="10" spans="1:17" s="10" customFormat="1" ht="15.75">
      <c r="A10" s="1">
        <v>7</v>
      </c>
      <c r="B10" s="120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33">
        <f>Összesen!L10</f>
        <v>0</v>
      </c>
      <c r="Q10" s="133">
        <f t="shared" si="0"/>
        <v>0</v>
      </c>
    </row>
    <row r="11" spans="1:17" s="10" customFormat="1" ht="15.75">
      <c r="A11" s="1">
        <v>8</v>
      </c>
      <c r="B11" s="120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33">
        <f>Összesen!L20</f>
        <v>0</v>
      </c>
      <c r="Q11" s="133">
        <f t="shared" si="0"/>
        <v>0</v>
      </c>
    </row>
    <row r="12" spans="1:17" s="10" customFormat="1" ht="15.75">
      <c r="A12" s="1">
        <v>9</v>
      </c>
      <c r="B12" s="120" t="s">
        <v>394</v>
      </c>
      <c r="C12" s="5">
        <v>500000</v>
      </c>
      <c r="D12" s="5">
        <v>0</v>
      </c>
      <c r="E12" s="5">
        <v>0</v>
      </c>
      <c r="F12" s="5">
        <v>1500000</v>
      </c>
      <c r="G12" s="5">
        <v>0</v>
      </c>
      <c r="H12" s="5">
        <v>1500000</v>
      </c>
      <c r="I12" s="5"/>
      <c r="J12" s="5">
        <v>1800000</v>
      </c>
      <c r="K12" s="5">
        <v>0</v>
      </c>
      <c r="L12" s="5">
        <v>0</v>
      </c>
      <c r="M12" s="5"/>
      <c r="N12" s="5">
        <v>183624</v>
      </c>
      <c r="O12" s="14">
        <f t="shared" si="1"/>
        <v>5483624</v>
      </c>
      <c r="P12" s="133">
        <f>Összesen!L14</f>
        <v>5483624</v>
      </c>
      <c r="Q12" s="133">
        <f t="shared" si="0"/>
        <v>0</v>
      </c>
    </row>
    <row r="13" spans="1:17" s="10" customFormat="1" ht="15.75">
      <c r="A13" s="1">
        <v>10</v>
      </c>
      <c r="B13" s="120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3">
        <f>Összesen!L23</f>
        <v>0</v>
      </c>
      <c r="Q13" s="133">
        <f t="shared" si="0"/>
        <v>0</v>
      </c>
    </row>
    <row r="14" spans="1:17" s="10" customFormat="1" ht="15.75">
      <c r="A14" s="1">
        <v>11</v>
      </c>
      <c r="B14" s="120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3">
        <f>Összesen!L15</f>
        <v>0</v>
      </c>
      <c r="Q14" s="133">
        <f t="shared" si="0"/>
        <v>0</v>
      </c>
    </row>
    <row r="15" spans="1:17" s="10" customFormat="1" ht="15.75">
      <c r="A15" s="1">
        <v>12</v>
      </c>
      <c r="B15" s="120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3">
        <f>Összesen!L24</f>
        <v>0</v>
      </c>
      <c r="Q15" s="133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1161605</v>
      </c>
      <c r="D16" s="14">
        <f t="shared" si="2"/>
        <v>885760</v>
      </c>
      <c r="E16" s="14">
        <f t="shared" si="2"/>
        <v>1288930</v>
      </c>
      <c r="F16" s="14">
        <f t="shared" si="2"/>
        <v>2386340</v>
      </c>
      <c r="G16" s="14">
        <f t="shared" si="2"/>
        <v>919712</v>
      </c>
      <c r="H16" s="14">
        <f t="shared" si="2"/>
        <v>2378660</v>
      </c>
      <c r="I16" s="14">
        <f t="shared" si="2"/>
        <v>887860</v>
      </c>
      <c r="J16" s="14">
        <f t="shared" si="2"/>
        <v>2675939</v>
      </c>
      <c r="K16" s="14">
        <f t="shared" si="2"/>
        <v>1296760</v>
      </c>
      <c r="L16" s="14">
        <f t="shared" si="2"/>
        <v>882900</v>
      </c>
      <c r="M16" s="14">
        <f t="shared" si="2"/>
        <v>876839</v>
      </c>
      <c r="N16" s="14">
        <f t="shared" si="2"/>
        <v>1308677</v>
      </c>
      <c r="O16" s="14">
        <f t="shared" si="2"/>
        <v>16949982</v>
      </c>
      <c r="P16" s="133">
        <f>Összesen!L31</f>
        <v>16949982</v>
      </c>
      <c r="Q16" s="133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305600</v>
      </c>
      <c r="D17" s="5">
        <v>305600</v>
      </c>
      <c r="E17" s="5">
        <v>305600</v>
      </c>
      <c r="F17" s="5">
        <v>926375</v>
      </c>
      <c r="G17" s="5">
        <v>510796</v>
      </c>
      <c r="H17" s="5">
        <v>560796</v>
      </c>
      <c r="I17" s="5">
        <v>460796</v>
      </c>
      <c r="J17" s="5">
        <v>510796</v>
      </c>
      <c r="K17" s="5">
        <v>510800</v>
      </c>
      <c r="L17" s="5">
        <v>560796</v>
      </c>
      <c r="M17" s="5">
        <v>460796</v>
      </c>
      <c r="N17" s="5">
        <v>660796</v>
      </c>
      <c r="O17" s="14">
        <f aca="true" t="shared" si="3" ref="O17:O26">SUM(C17:N17)</f>
        <v>6079547</v>
      </c>
      <c r="P17" s="133">
        <f>Összesen!Y7</f>
        <v>6079547</v>
      </c>
      <c r="Q17" s="133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72512</v>
      </c>
      <c r="D18" s="5">
        <v>67530</v>
      </c>
      <c r="E18" s="5">
        <v>67530</v>
      </c>
      <c r="F18" s="5">
        <v>203803</v>
      </c>
      <c r="G18" s="5">
        <v>105375</v>
      </c>
      <c r="H18" s="5">
        <v>105375</v>
      </c>
      <c r="I18" s="5">
        <v>105375</v>
      </c>
      <c r="J18" s="5">
        <v>105375</v>
      </c>
      <c r="K18" s="5">
        <v>105375</v>
      </c>
      <c r="L18" s="5">
        <v>105375</v>
      </c>
      <c r="M18" s="5">
        <v>103878</v>
      </c>
      <c r="N18" s="5">
        <v>105375</v>
      </c>
      <c r="O18" s="14">
        <f t="shared" si="3"/>
        <v>1252878</v>
      </c>
      <c r="P18" s="133">
        <f>Összesen!Y8</f>
        <v>1252878</v>
      </c>
      <c r="Q18" s="133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198700</v>
      </c>
      <c r="D19" s="5">
        <v>265300</v>
      </c>
      <c r="E19" s="5">
        <v>291500</v>
      </c>
      <c r="F19" s="5">
        <v>224600</v>
      </c>
      <c r="G19" s="5">
        <v>319765</v>
      </c>
      <c r="H19" s="5">
        <v>323400</v>
      </c>
      <c r="I19" s="5">
        <v>528600</v>
      </c>
      <c r="J19" s="5">
        <v>214780</v>
      </c>
      <c r="K19" s="5">
        <v>218900</v>
      </c>
      <c r="L19" s="5">
        <v>207800</v>
      </c>
      <c r="M19" s="5">
        <v>283046</v>
      </c>
      <c r="N19" s="5">
        <v>304839</v>
      </c>
      <c r="O19" s="14">
        <f t="shared" si="3"/>
        <v>3381230</v>
      </c>
      <c r="P19" s="133">
        <f>Összesen!Y9</f>
        <v>3381230</v>
      </c>
      <c r="Q19" s="133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20000</v>
      </c>
      <c r="I20" s="5">
        <v>0</v>
      </c>
      <c r="J20" s="5">
        <v>60000</v>
      </c>
      <c r="K20" s="5">
        <v>40000</v>
      </c>
      <c r="L20" s="5">
        <v>20000</v>
      </c>
      <c r="M20" s="5">
        <v>0</v>
      </c>
      <c r="N20" s="5">
        <v>160000</v>
      </c>
      <c r="O20" s="14">
        <f t="shared" si="3"/>
        <v>300000</v>
      </c>
      <c r="P20" s="133">
        <f>Összesen!Y10</f>
        <v>300000</v>
      </c>
      <c r="Q20" s="133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62030</v>
      </c>
      <c r="D21" s="5">
        <v>62030</v>
      </c>
      <c r="E21" s="5">
        <v>62030</v>
      </c>
      <c r="F21" s="5">
        <v>66007</v>
      </c>
      <c r="G21" s="5">
        <v>65030</v>
      </c>
      <c r="H21" s="5">
        <v>130294</v>
      </c>
      <c r="I21" s="5">
        <v>67727</v>
      </c>
      <c r="J21" s="5">
        <v>65030</v>
      </c>
      <c r="K21" s="5">
        <v>112030</v>
      </c>
      <c r="L21" s="5">
        <v>130294</v>
      </c>
      <c r="M21" s="5">
        <v>67280</v>
      </c>
      <c r="N21" s="5">
        <v>112030</v>
      </c>
      <c r="O21" s="14">
        <f t="shared" si="3"/>
        <v>1001812</v>
      </c>
      <c r="P21" s="133">
        <f>Összesen!Y11</f>
        <v>1001812</v>
      </c>
      <c r="Q21" s="133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201320</v>
      </c>
      <c r="G22" s="5">
        <v>1053468</v>
      </c>
      <c r="H22" s="5">
        <v>1044550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2299338</v>
      </c>
      <c r="P22" s="133">
        <f>Összesen!Y18</f>
        <v>2299338</v>
      </c>
      <c r="Q22" s="133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45980</v>
      </c>
      <c r="F23" s="5">
        <v>245311</v>
      </c>
      <c r="G23" s="5">
        <v>0</v>
      </c>
      <c r="H23" s="5">
        <v>65980</v>
      </c>
      <c r="I23" s="5">
        <v>0</v>
      </c>
      <c r="J23" s="5">
        <v>1700530</v>
      </c>
      <c r="K23" s="5">
        <v>69800</v>
      </c>
      <c r="L23" s="5"/>
      <c r="M23" s="5">
        <v>66030</v>
      </c>
      <c r="N23" s="5">
        <v>0</v>
      </c>
      <c r="O23" s="14">
        <f t="shared" si="3"/>
        <v>2193631</v>
      </c>
      <c r="P23" s="133">
        <f>Összesen!Y19</f>
        <v>2193631</v>
      </c>
      <c r="Q23" s="133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25698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25698</v>
      </c>
      <c r="P24" s="133">
        <f>Összesen!Y20</f>
        <v>25698</v>
      </c>
      <c r="Q24" s="133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415848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415848</v>
      </c>
      <c r="P25" s="133">
        <f>Összesen!Y13</f>
        <v>415848</v>
      </c>
      <c r="Q25" s="133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3">
        <f>Összesen!Y22</f>
        <v>0</v>
      </c>
      <c r="Q26" s="133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1054690</v>
      </c>
      <c r="D27" s="14">
        <f aca="true" t="shared" si="4" ref="D27:O27">SUM(D17:D26)</f>
        <v>700460</v>
      </c>
      <c r="E27" s="14">
        <f t="shared" si="4"/>
        <v>772640</v>
      </c>
      <c r="F27" s="14">
        <f t="shared" si="4"/>
        <v>1867416</v>
      </c>
      <c r="G27" s="14">
        <f t="shared" si="4"/>
        <v>2080132</v>
      </c>
      <c r="H27" s="14">
        <f t="shared" si="4"/>
        <v>2250395</v>
      </c>
      <c r="I27" s="14">
        <f t="shared" si="4"/>
        <v>1162498</v>
      </c>
      <c r="J27" s="14">
        <f t="shared" si="4"/>
        <v>2656511</v>
      </c>
      <c r="K27" s="14">
        <f t="shared" si="4"/>
        <v>1056905</v>
      </c>
      <c r="L27" s="14">
        <f t="shared" si="4"/>
        <v>1024265</v>
      </c>
      <c r="M27" s="14">
        <f t="shared" si="4"/>
        <v>981030</v>
      </c>
      <c r="N27" s="14">
        <f t="shared" si="4"/>
        <v>1343040</v>
      </c>
      <c r="O27" s="14">
        <f t="shared" si="4"/>
        <v>16949982</v>
      </c>
      <c r="P27" s="133">
        <f>Összesen!Y31</f>
        <v>16949982</v>
      </c>
      <c r="Q27" s="133">
        <f t="shared" si="0"/>
        <v>0</v>
      </c>
    </row>
    <row r="28" spans="1:17" ht="15.75">
      <c r="A28" s="1">
        <v>25</v>
      </c>
      <c r="B28" s="73" t="s">
        <v>127</v>
      </c>
      <c r="C28" s="14">
        <f>C16-C27</f>
        <v>106915</v>
      </c>
      <c r="D28" s="14">
        <f>C28+D16-D27</f>
        <v>292215</v>
      </c>
      <c r="E28" s="14">
        <f aca="true" t="shared" si="5" ref="E28:O28">D28+E16-E27</f>
        <v>808505</v>
      </c>
      <c r="F28" s="14">
        <f t="shared" si="5"/>
        <v>1327429</v>
      </c>
      <c r="G28" s="14">
        <f t="shared" si="5"/>
        <v>167009</v>
      </c>
      <c r="H28" s="14">
        <f t="shared" si="5"/>
        <v>295274</v>
      </c>
      <c r="I28" s="14">
        <f t="shared" si="5"/>
        <v>20636</v>
      </c>
      <c r="J28" s="14">
        <f t="shared" si="5"/>
        <v>40064</v>
      </c>
      <c r="K28" s="14">
        <f t="shared" si="5"/>
        <v>279919</v>
      </c>
      <c r="L28" s="14">
        <f t="shared" si="5"/>
        <v>138554</v>
      </c>
      <c r="M28" s="14">
        <f t="shared" si="5"/>
        <v>34363</v>
      </c>
      <c r="N28" s="14">
        <f t="shared" si="5"/>
        <v>0</v>
      </c>
      <c r="O28" s="14">
        <f t="shared" si="5"/>
        <v>0</v>
      </c>
      <c r="Q28" s="133">
        <f t="shared" si="0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2017-07-19T09:12:09Z</cp:lastPrinted>
  <dcterms:created xsi:type="dcterms:W3CDTF">2011-02-02T09:24:37Z</dcterms:created>
  <dcterms:modified xsi:type="dcterms:W3CDTF">2017-07-19T09:12:25Z</dcterms:modified>
  <cp:category/>
  <cp:version/>
  <cp:contentType/>
  <cp:contentStatus/>
</cp:coreProperties>
</file>