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2" activeTab="14"/>
  </bookViews>
  <sheets>
    <sheet name="Mód.12.31." sheetId="1" r:id="rId1"/>
    <sheet name="Mód.09" sheetId="2" r:id="rId2"/>
    <sheet name="Mód.05.17.." sheetId="3" r:id="rId3"/>
    <sheet name="PM.mód. 03.31.." sheetId="4" r:id="rId4"/>
    <sheet name="Összesen" sheetId="5" r:id="rId5"/>
    <sheet name="Felh" sheetId="6" r:id="rId6"/>
    <sheet name="Adósságot kel.köt." sheetId="7" r:id="rId7"/>
    <sheet name="EU" sheetId="8" r:id="rId8"/>
    <sheet name="kvalap" sheetId="9" r:id="rId9"/>
    <sheet name="Egyensúly 2012-2014. " sheetId="10" r:id="rId10"/>
    <sheet name="utem" sheetId="11" r:id="rId11"/>
    <sheet name="tobbeves" sheetId="12" r:id="rId12"/>
    <sheet name="közvetett támog" sheetId="13" r:id="rId13"/>
    <sheet name="Adósságot kel.köt. (2)" sheetId="14" r:id="rId14"/>
    <sheet name="Bevételek" sheetId="15" r:id="rId15"/>
    <sheet name="Kiadás" sheetId="16" r:id="rId16"/>
    <sheet name="COFOG" sheetId="17" r:id="rId17"/>
    <sheet name="Határozat" sheetId="18" r:id="rId18"/>
    <sheet name="Határozat (2)" sheetId="19" state="hidden" r:id="rId19"/>
  </sheets>
  <definedNames>
    <definedName name="_xlnm.Print_Titles" localSheetId="13">'Adósságot kel.köt. (2)'!$1:$9</definedName>
    <definedName name="_xlnm.Print_Titles" localSheetId="14">'Bevételek'!$1:$4</definedName>
    <definedName name="_xlnm.Print_Titles" localSheetId="16">'COFOG'!$1:$5</definedName>
    <definedName name="_xlnm.Print_Titles" localSheetId="9">'Egyensúly 2012-2014. '!$1:$2</definedName>
    <definedName name="_xlnm.Print_Titles" localSheetId="5">'Felh'!$1:$6</definedName>
    <definedName name="_xlnm.Print_Titles" localSheetId="15">'Kiadás'!$1:$4</definedName>
    <definedName name="_xlnm.Print_Titles" localSheetId="12">'közvetett támog'!$1:$3</definedName>
    <definedName name="_xlnm.Print_Titles" localSheetId="4">'Összesen'!$1:$4</definedName>
  </definedNames>
  <calcPr fullCalcOnLoad="1"/>
</workbook>
</file>

<file path=xl/comments15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6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<sst xmlns="http://schemas.openxmlformats.org/spreadsheetml/2006/main" count="1342" uniqueCount="748">
  <si>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</si>
  <si>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</si>
  <si>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</si>
  <si>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</si>
  <si>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</si>
  <si>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</si>
  <si>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</si>
  <si>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</si>
  <si>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</si>
  <si>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</si>
  <si>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</si>
  <si>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</si>
  <si>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</si>
  <si>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</si>
  <si>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</si>
  <si>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</si>
  <si>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</si>
  <si>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</si>
  <si>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</si>
  <si>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</si>
  <si>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</si>
  <si>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</si>
  <si>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</si>
  <si>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</si>
  <si>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</si>
  <si>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</si>
  <si>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</si>
  <si>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</si>
  <si>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</si>
  <si>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</si>
  <si>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</si>
  <si>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</si>
  <si>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</si>
  <si>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</si>
  <si>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</si>
  <si>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</si>
  <si>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</si>
  <si>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</si>
  <si>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</si>
  <si>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</si>
  <si>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</si>
  <si>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</si>
  <si>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</si>
  <si>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</si>
  <si>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</si>
  <si>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</si>
  <si>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</si>
  <si>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</si>
  <si>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</si>
  <si>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</si>
  <si>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</si>
  <si>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</si>
  <si>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</si>
  <si>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</si>
  <si>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</si>
  <si>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</si>
  <si>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</si>
  <si>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</si>
  <si>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</si>
  <si>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</si>
  <si>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</si>
  <si>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</si>
  <si>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</si>
  <si>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</si>
  <si>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</si>
  <si>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</si>
  <si>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</si>
  <si>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</si>
  <si>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</si>
  <si>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</si>
  <si>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</si>
  <si>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</si>
  <si>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</si>
  <si>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</si>
  <si>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</si>
  <si>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</si>
  <si>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</si>
  <si>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</si>
  <si>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</si>
  <si>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</si>
  <si>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</si>
  <si>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</si>
  <si>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</si>
  <si>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</si>
  <si>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</si>
  <si>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</si>
  <si>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</si>
  <si>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</si>
  <si>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</si>
  <si>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</si>
  <si>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</si>
  <si>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</si>
  <si>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</si>
  <si>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</si>
  <si>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</si>
  <si>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</si>
  <si>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</si>
  <si>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</si>
  <si>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</si>
  <si>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</si>
  <si>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</si>
  <si>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</si>
  <si>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</si>
  <si>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</si>
  <si>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</si>
  <si>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</si>
  <si>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</si>
  <si>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</si>
  <si>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</si>
  <si>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</si>
  <si>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</si>
  <si>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</si>
  <si>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</si>
  <si>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</si>
  <si>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</si>
  <si>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</si>
  <si>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</si>
  <si>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</si>
  <si>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</si>
  <si>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</si>
  <si>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</si>
  <si>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</si>
  <si>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</si>
  <si>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</si>
  <si>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</si>
  <si>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</si>
  <si>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</si>
  <si>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</si>
  <si>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</si>
  <si>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</si>
  <si>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</si>
  <si>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</si>
  <si>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</si>
  <si>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</si>
  <si>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</si>
  <si>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</si>
  <si>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</si>
  <si>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</si>
  <si>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</si>
  <si>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</si>
  <si>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</si>
  <si>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</si>
  <si>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</si>
  <si>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</si>
  <si>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</si>
  <si>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</si>
  <si>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</si>
  <si>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</si>
  <si>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</si>
  <si>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</si>
  <si>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</si>
  <si>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</si>
  <si>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</si>
  <si>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</si>
  <si>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</si>
  <si>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</si>
  <si>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</si>
  <si>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</si>
  <si>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</si>
  <si>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</si>
  <si>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</si>
  <si>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</si>
  <si>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</si>
  <si>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</si>
  <si>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</si>
  <si>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</si>
  <si>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</si>
  <si>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</si>
  <si>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</si>
  <si>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</si>
  <si>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</si>
  <si>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</si>
  <si>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</si>
  <si>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</si>
  <si>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</si>
  <si>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</si>
  <si>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</si>
  <si>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</si>
  <si>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</si>
  <si>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</si>
  <si>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</si>
  <si>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</si>
  <si>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</si>
  <si>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</si>
  <si>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</si>
  <si>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</si>
  <si>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</si>
  <si>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</si>
  <si>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</si>
  <si>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</si>
  <si>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</si>
  <si>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</si>
  <si>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</si>
  <si>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</si>
  <si>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</si>
  <si>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</si>
  <si>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</si>
  <si>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</si>
  <si>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</si>
  <si>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</si>
  <si>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</si>
  <si>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</si>
  <si>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</si>
  <si>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</si>
  <si>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</si>
  <si>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</si>
  <si>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</si>
  <si>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</si>
  <si>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</si>
  <si>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</si>
  <si>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</si>
  <si>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</si>
  <si>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</si>
  <si>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</si>
  <si>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</si>
  <si>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</si>
  <si>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</si>
  <si>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</si>
  <si>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</si>
  <si>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</si>
  <si>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</si>
  <si>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</si>
  <si>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</si>
  <si>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</si>
  <si>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</si>
  <si>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</si>
  <si>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</si>
  <si>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</si>
  <si>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</si>
  <si>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</si>
  <si>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</si>
  <si>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</si>
  <si>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</si>
  <si>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</si>
  <si>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</si>
  <si>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</si>
  <si>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</si>
  <si>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</si>
  <si>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</si>
  <si>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</si>
  <si>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</si>
  <si>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</si>
  <si>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</si>
  <si>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</si>
  <si>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</si>
  <si>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</si>
  <si>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</si>
  <si>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</si>
  <si>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</si>
  <si>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</si>
  <si>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</si>
  <si>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</si>
  <si>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</si>
  <si>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</si>
  <si>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</si>
  <si>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</si>
  <si>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</si>
  <si>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</si>
  <si>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</si>
  <si>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</si>
  <si>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</si>
  <si>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</si>
  <si>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</si>
  <si>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</si>
  <si>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</si>
  <si>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</si>
  <si>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</si>
  <si>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</si>
  <si>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</si>
  <si>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</si>
  <si>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</si>
  <si>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</si>
  <si>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</si>
  <si>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</si>
  <si>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</si>
  <si>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</si>
  <si>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</si>
  <si>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</si>
  <si>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</si>
  <si>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</si>
  <si>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</si>
  <si>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</si>
  <si>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</si>
  <si>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</si>
  <si>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</si>
  <si>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</si>
  <si>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</si>
  <si>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</si>
  <si>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</si>
  <si>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</si>
  <si>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</si>
  <si>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</si>
  <si>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</si>
  <si>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</si>
  <si>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</si>
  <si>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</si>
  <si>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</si>
  <si>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</si>
  <si>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</si>
  <si>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</si>
  <si>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</si>
  <si>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</si>
  <si>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</si>
  <si>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</si>
  <si>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</si>
  <si>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</si>
  <si>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</si>
  <si>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</si>
  <si>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</si>
  <si>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</si>
  <si>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</si>
  <si>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</si>
  <si>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</si>
  <si>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</si>
  <si>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</si>
  <si>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</si>
  <si>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</si>
  <si>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</si>
  <si>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</si>
  <si>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</si>
  <si>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</si>
  <si>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</si>
  <si>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</si>
  <si>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</si>
  <si>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</si>
  <si>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</si>
  <si>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</si>
  <si>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</si>
  <si>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</si>
  <si>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</si>
  <si>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</si>
  <si>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</si>
  <si>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</si>
  <si>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</si>
  <si>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</si>
  <si>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</si>
  <si>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</si>
  <si>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</si>
  <si>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</si>
  <si>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</si>
  <si>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</si>
  <si>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</si>
  <si>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</si>
  <si>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</si>
  <si>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</si>
  <si>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</si>
  <si>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</si>
  <si>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</si>
  <si>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</si>
  <si>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</si>
  <si>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</si>
  <si>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</si>
  <si>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</si>
  <si>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</si>
  <si>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</si>
  <si>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</si>
  <si>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</si>
  <si>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</si>
  <si>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</si>
  <si>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</si>
  <si>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</si>
  <si>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</si>
  <si>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</si>
  <si>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</si>
  <si>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</si>
  <si>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</si>
  <si>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</si>
  <si>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</si>
  <si>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</si>
  <si>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</si>
  <si>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</si>
  <si>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</si>
  <si>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</si>
  <si>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</si>
  <si>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</si>
  <si>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</si>
  <si>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</si>
  <si>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</si>
  <si>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</si>
  <si>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</si>
  <si>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</si>
  <si>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</si>
  <si>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</si>
  <si>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</si>
  <si>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</si>
  <si>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</si>
  <si>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</si>
  <si>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</si>
  <si>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</si>
  <si>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</si>
  <si>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</si>
  <si>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</si>
  <si>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</si>
  <si>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</si>
  <si>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</si>
  <si>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</si>
  <si>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</si>
  <si>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</si>
  <si>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</si>
  <si>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</si>
  <si>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</si>
  <si>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</si>
  <si>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</si>
  <si>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</si>
  <si>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</si>
  <si>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</si>
  <si>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</si>
  <si>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</si>
  <si>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</si>
  <si>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</si>
  <si>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</si>
  <si>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</si>
  <si>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</si>
  <si>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</si>
  <si>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</si>
  <si>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</si>
  <si>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</si>
  <si>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</si>
  <si>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</si>
  <si>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</si>
  <si>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</si>
  <si>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</si>
  <si>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</si>
  <si>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</si>
  <si>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</si>
  <si>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</si>
  <si>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</si>
  <si>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</si>
  <si>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</si>
  <si>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</si>
  <si>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</si>
  <si>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</si>
  <si>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</si>
  <si>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</si>
  <si>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</si>
  <si>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</si>
  <si>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</si>
  <si>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</si>
  <si>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</si>
  <si>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</si>
  <si>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</si>
  <si>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</si>
  <si>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</si>
  <si>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</si>
  <si>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</si>
  <si>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</si>
  <si>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</si>
  <si>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</si>
  <si>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</si>
  <si>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</si>
  <si>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</si>
  <si>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</si>
  <si>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</si>
  <si>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</si>
  <si>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</si>
  <si>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</si>
  <si>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</si>
  <si>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</si>
  <si>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</si>
  <si>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</si>
  <si>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</si>
  <si>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</si>
  <si>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</si>
  <si>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</si>
  <si>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</si>
  <si>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</si>
  <si>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</si>
  <si>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</si>
  <si>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</si>
  <si>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</si>
  <si>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</si>
  <si>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</si>
  <si>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</si>
  <si>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</si>
  <si>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</si>
  <si>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</si>
  <si>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</si>
  <si>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</si>
  <si>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</si>
  <si>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</si>
  <si>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</si>
  <si>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</si>
  <si>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</si>
  <si>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</si>
  <si>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</si>
  <si>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</si>
  <si>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</si>
  <si>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</si>
  <si>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</si>
  <si>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</si>
  <si>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</si>
  <si>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</si>
  <si>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</si>
  <si>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</si>
  <si>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</si>
  <si>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</si>
  <si>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</si>
  <si>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</si>
  <si>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</si>
  <si>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</si>
  <si>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</si>
  <si>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</si>
  <si>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</si>
  <si>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</si>
  <si>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</si>
  <si>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</si>
  <si>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</si>
  <si>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</si>
  <si>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</si>
  <si>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</si>
  <si>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</si>
  <si>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</si>
  <si>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</si>
  <si>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</si>
  <si>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</si>
  <si>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</si>
  <si>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</si>
  <si>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</si>
  <si>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</si>
  <si>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</si>
  <si>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</si>
  <si>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</si>
  <si>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</si>
  <si>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</si>
  <si>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</si>
  <si>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</si>
  <si>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</si>
  <si>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</si>
  <si>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</si>
  <si>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</si>
  <si>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</si>
  <si>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</si>
  <si>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</si>
  <si>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</si>
  <si>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</si>
  <si>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</si>
  <si>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</si>
  <si>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</si>
  <si>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</si>
  <si>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BELSŐSÁRD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</si>
  <si>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Vida József polgármester</t>
    </r>
  </si>
  <si>
    <t>(: Vida József :)</t>
  </si>
  <si>
    <t xml:space="preserve"> - Ár és belvíz védelem (árkolási munka)</t>
  </si>
  <si>
    <t xml:space="preserve"> - Ingatlan vásárlás</t>
  </si>
  <si>
    <t>- Faluháznál melléképület kialakítása (szociális helyiség és garázs)</t>
  </si>
  <si>
    <t xml:space="preserve"> - 2015. évi fel nem haszn.  szennyvízdíjtámogatás visszaut.</t>
  </si>
  <si>
    <t xml:space="preserve"> - Mentőszolgálat Alapítvány</t>
  </si>
  <si>
    <t>Tény 06.30.</t>
  </si>
  <si>
    <t xml:space="preserve">   - Jövedéki adó</t>
  </si>
  <si>
    <t xml:space="preserve"> - MEDICOPTER Alapítvány</t>
  </si>
  <si>
    <t xml:space="preserve">   - Dr. Hetés Ferenc Rendelőintézet</t>
  </si>
  <si>
    <t xml:space="preserve">- Rendkívűli szoc. Támog. </t>
  </si>
  <si>
    <t>BELSŐSÁRD KÖZSÉG ÖNKORMÁNYZATA 2017. ÉVI KÖLTSÉGVETÉSÉNEK</t>
  </si>
  <si>
    <t>011130 Önkormányzatok és önkormányzati hivatalok jogalkotó és általános igazgatási tevékenysége  cafetéria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</si>
  <si>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</si>
  <si>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</si>
  <si>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</si>
  <si>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</si>
  <si>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r>
      <t>2017.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</si>
  <si>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BELSŐSÁRD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</si>
  <si>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 - Faluház padló felújítás</t>
  </si>
  <si>
    <t>- Szabadidő park kerítés építés</t>
  </si>
  <si>
    <t>- Közös Önkormányzati Hivatal felhalmozási kiadásaihoz átadás önkormányzatnak</t>
  </si>
  <si>
    <t xml:space="preserve">2017. ÉVI SAJÁT BEVÉTELEI, TOVÁBBÁ ADÓSSÁGOT KELETKEZTETŐ </t>
  </si>
  <si>
    <t>2020.</t>
  </si>
  <si>
    <t>2016-ban befolyt, 2017-ben átutalt talajterhelési díj</t>
  </si>
  <si>
    <r>
      <t>Belsősárd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</si>
  <si>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</si>
  <si>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</si>
  <si>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</si>
  <si>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 xml:space="preserve">   - Talajterhelési díj</t>
  </si>
  <si>
    <t xml:space="preserve">2015. Tény </t>
  </si>
  <si>
    <t>2016. várható tény</t>
  </si>
  <si>
    <t>2017. terv</t>
  </si>
  <si>
    <t>BELSŐSÁRD KÖZSÉG ÖNKORMÁNYZATA 2015-2017. ÉVI MŰKÖDÉSI ÉS FELHALMOZÁSI</t>
  </si>
  <si>
    <t>Belsősárd Község Önkormányzata Képviselő-testületének 19/2017.(III.13.)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</si>
  <si>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BELSŐSÁRD KÖZSÉG ÖNKORMÁNYZATA 2017.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</si>
  <si>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Belsősárd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</si>
  <si>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</si>
  <si>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</si>
  <si>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</si>
  <si>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</si>
  <si>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Belsősárd Község Önkormányzata</t>
  </si>
  <si>
    <t>Polgármesteri hatáskörben történt módosítás</t>
  </si>
  <si>
    <t xml:space="preserve">adatok Ft-ban </t>
  </si>
  <si>
    <t>Kiadás:</t>
  </si>
  <si>
    <t>Belső átcsoportosítás:</t>
  </si>
  <si>
    <t>Terhelendő</t>
  </si>
  <si>
    <t>Jóváirandó</t>
  </si>
  <si>
    <t>Önkormányzati vagyonnal gazd.</t>
  </si>
  <si>
    <t>(:Vida József:)</t>
  </si>
  <si>
    <t>Összesen:</t>
  </si>
  <si>
    <t>Beruházás</t>
  </si>
  <si>
    <t xml:space="preserve">Bevétel: </t>
  </si>
  <si>
    <t xml:space="preserve">Kiadás: </t>
  </si>
  <si>
    <t xml:space="preserve">2017. március 31. </t>
  </si>
  <si>
    <t>dologi kiadás</t>
  </si>
  <si>
    <t>dologi kiadás Áfa</t>
  </si>
  <si>
    <t>Könyvtári szolg.</t>
  </si>
  <si>
    <t>Államháztartáson belüli megelőlegezések</t>
  </si>
  <si>
    <t xml:space="preserve">Tartalék </t>
  </si>
  <si>
    <t>Rédics, 2017. március 31.</t>
  </si>
  <si>
    <t>Előző évi költségvetési maradványának igénybevétele</t>
  </si>
  <si>
    <t>A helyi önkormányzatok  előző évi elszámolásából származó kiad.</t>
  </si>
  <si>
    <t>Közművelődés - közösségi és társ.részvétel fejl.</t>
  </si>
  <si>
    <t>személyi juttatás</t>
  </si>
  <si>
    <t>járulék</t>
  </si>
  <si>
    <t>Zoldterület, kezelés</t>
  </si>
  <si>
    <t>Zöldterület kezelés</t>
  </si>
  <si>
    <t xml:space="preserve">    -  Közép és Kelet-európai Tört. És Társ. Kut.Közalapítványtól "Büszkeségpont" </t>
  </si>
  <si>
    <t xml:space="preserve">Felhalmozásra átvétel </t>
  </si>
  <si>
    <t>Közép- és Kelet-európai Történelem és Társadalom Kutatásáért Közalapítvány "Büszkeségpont" kalakítása</t>
  </si>
  <si>
    <t>Büszkeségpont kialakítása</t>
  </si>
  <si>
    <t>Büszkeségpont kialakítása Áfa</t>
  </si>
  <si>
    <t>Rédics, 2017. május 17.</t>
  </si>
  <si>
    <t>"Büszkeségpont"  kialakítása</t>
  </si>
  <si>
    <t>Egyéb működési célú támogatások államháztartáson kívülre</t>
  </si>
  <si>
    <t>Egyéb felhalmozási célú támogatások államháztartáson kívülre</t>
  </si>
  <si>
    <t>- Nem nevesített civil szervezetek</t>
  </si>
  <si>
    <t>- Medicopter Alapítvány támogatása</t>
  </si>
  <si>
    <t xml:space="preserve"> - Rédicsi Iskolakörzet Gyermekeiért Alapítvány támogatása</t>
  </si>
  <si>
    <t>Belsősárd Község Önkormányzata 2017. évi költségvetésének módosítása
 2017. május  27-től</t>
  </si>
  <si>
    <t>5a</t>
  </si>
  <si>
    <t>- Rédicsi Iskolakörzet Gyermekeiért Alapítvány</t>
  </si>
  <si>
    <t>O</t>
  </si>
  <si>
    <t>P</t>
  </si>
  <si>
    <t>Q</t>
  </si>
  <si>
    <t>R</t>
  </si>
  <si>
    <t>"</t>
  </si>
  <si>
    <t>24a</t>
  </si>
  <si>
    <t>24b</t>
  </si>
  <si>
    <t>Előirányzat-felhasználási keretösszeg (döntés előtt)</t>
  </si>
  <si>
    <t>Átcsoportosítás keret terhére</t>
  </si>
  <si>
    <t>Keretösszeg maradványa</t>
  </si>
  <si>
    <t xml:space="preserve">   - megyei önkormányzattól falunapirendezvényre</t>
  </si>
  <si>
    <t xml:space="preserve">   - bontott anyag értékesítés (tégla, fém hulladék)</t>
  </si>
  <si>
    <t>- polgármesteri bér emelés különbözetére</t>
  </si>
  <si>
    <t xml:space="preserve"> Polgármesteri illetmény különb.</t>
  </si>
  <si>
    <t xml:space="preserve">Lakossági víz-és csatorna szolg. </t>
  </si>
  <si>
    <t>Egyéb működési bevétel (áramdíj visszatérítés)</t>
  </si>
  <si>
    <t>Müködési célú költségvetési tám.és kieg.támog.</t>
  </si>
  <si>
    <t>Működési célú pénzeszköz átadás ÁHT kívűlre :</t>
  </si>
  <si>
    <t xml:space="preserve">VÍZMŰ Zrt vízdíj támog. </t>
  </si>
  <si>
    <t>Egyéb működési célú támogatások államháztartáson belülről</t>
  </si>
  <si>
    <t>Készlet értékesítés (bontott anyag)</t>
  </si>
  <si>
    <t>Megyei önkormányzattól rendezvényre</t>
  </si>
  <si>
    <t>Elkül.áll.pénzalap (nyári diákmunka)</t>
  </si>
  <si>
    <t xml:space="preserve">   - Nemzeti Foglalkoztatási Alap (nyári diákmunka) </t>
  </si>
  <si>
    <t>személyi juttatás (személyhez nem köthető)</t>
  </si>
  <si>
    <t xml:space="preserve"> -Samsung Galaxy Mobil telefon tokkal</t>
  </si>
  <si>
    <t xml:space="preserve">     - 2016. évi elszámolás</t>
  </si>
  <si>
    <t xml:space="preserve">   - ZALAVÍZ Zrt. vizdíj támogatás 2017. évi</t>
  </si>
  <si>
    <t xml:space="preserve">   - Gyermeknapi rendezvényre Rédics önk.</t>
  </si>
  <si>
    <t>2017. július 31.</t>
  </si>
  <si>
    <t>Felhal.kiad.kisértékű t.e.</t>
  </si>
  <si>
    <t>mobiltelefon tokkal</t>
  </si>
  <si>
    <t>felh. áfa</t>
  </si>
  <si>
    <t xml:space="preserve">Önk.jogalkotás </t>
  </si>
  <si>
    <t>Önk.vagyon gazdálk.</t>
  </si>
  <si>
    <t>Közutak, hidak, alagutak üzem.fennt.</t>
  </si>
  <si>
    <t>Rendkívűli szociális támogatás</t>
  </si>
  <si>
    <t>Rendkívűli szociális tüzifa</t>
  </si>
  <si>
    <t xml:space="preserve">Ellátottak pénzbeni jutt. </t>
  </si>
  <si>
    <t>Szociális célú tüzifa</t>
  </si>
  <si>
    <t>Gyermek fogadásához nyújt.telep.tám.(pénzbeli)</t>
  </si>
  <si>
    <r>
      <rPr>
        <b/>
        <sz val="14"/>
        <rFont val="Times New Roman"/>
        <family val="1"/>
      </rPr>
      <t>Belsősárd Község Önkormányzata 2017. évi költségvetésének módosítása</t>
    </r>
    <r>
      <rPr>
        <b/>
        <sz val="16"/>
        <rFont val="Times New Roman"/>
        <family val="1"/>
      </rPr>
      <t xml:space="preserve">
 2017. október    -től</t>
    </r>
  </si>
  <si>
    <t>dologi áfa</t>
  </si>
  <si>
    <t>dologi kiad. (anyagköltség)</t>
  </si>
  <si>
    <t>Kisértékű tárgyi eszk.beszrzés</t>
  </si>
  <si>
    <t>Futball kapu vásárlás</t>
  </si>
  <si>
    <t>Futball kapu vásárlás áfa</t>
  </si>
  <si>
    <t>Önk.és önk.hivatalok jogalk.és ált.ig. tevékenysége</t>
  </si>
  <si>
    <t>dologi kiad. (szolg.szállítási költség.)</t>
  </si>
  <si>
    <t>Helyi önk. és költségvetési szerv.átad.</t>
  </si>
  <si>
    <t>Gyermeknapi rendezvényre Rédics önk.</t>
  </si>
  <si>
    <t>Dr. Hetés Ferenc Rendelőintézet</t>
  </si>
  <si>
    <t>A helyi önk. előző évi elsz.származó kiad.</t>
  </si>
  <si>
    <t>A helyi önk. 2016. évi elszámolás szoc étk.</t>
  </si>
  <si>
    <t>Rédics, 2017. július 31.</t>
  </si>
  <si>
    <t>tankönyv és iskolázt.tám</t>
  </si>
  <si>
    <t>óvodába járási támogatás</t>
  </si>
  <si>
    <t>Rédics, 2017. október 18.</t>
  </si>
  <si>
    <t>Könyvtári szolgáltatások</t>
  </si>
  <si>
    <t>Személyi juttatás</t>
  </si>
  <si>
    <t>Munkáltsatót terh. Járulék</t>
  </si>
  <si>
    <t>fűtési támogatás (pénzbeli)</t>
  </si>
  <si>
    <t>karácsonyi támogatás (pénzbeli)</t>
  </si>
  <si>
    <t xml:space="preserve">  -Településképi Arculati Kézikönyv</t>
  </si>
  <si>
    <t xml:space="preserve">   - kerekítési különb.</t>
  </si>
  <si>
    <t xml:space="preserve"> - Településképi arculati kézikönyv készítés</t>
  </si>
  <si>
    <r>
      <rPr>
        <b/>
        <sz val="14"/>
        <rFont val="Times New Roman"/>
        <family val="1"/>
      </rPr>
      <t>Belsősárd Község Önkormányzata 2017. évi költségvetésének módosítása</t>
    </r>
    <r>
      <rPr>
        <b/>
        <sz val="16"/>
        <rFont val="Times New Roman"/>
        <family val="1"/>
      </rPr>
      <t xml:space="preserve">
 2017. december 31-től</t>
    </r>
  </si>
  <si>
    <t>Müködési célú költségvetési tám.</t>
  </si>
  <si>
    <t>Településképi arculati kézikönyv készítés</t>
  </si>
  <si>
    <t>Egyéb mük.célú tám. ÁHT belül</t>
  </si>
  <si>
    <t>Fejezettől Erzsébet utalvány</t>
  </si>
  <si>
    <t>Ellátási díjak bevétele szoc.étk.tér.dij</t>
  </si>
  <si>
    <t>Államháztartáson belüli megelőlegezések visszafizetése</t>
  </si>
  <si>
    <t>Immateriális javak - Településképi Arculati Kézikönyv készítése</t>
  </si>
  <si>
    <t>Rsz. Gyermekvéd. Kedv. Részesülők természetbeni jutt.</t>
  </si>
  <si>
    <t>Szociális étkeztetés</t>
  </si>
  <si>
    <t>Egyéb közhatalmi bevétel</t>
  </si>
  <si>
    <t xml:space="preserve">Egyéb működési bevétel kerekítési különb. </t>
  </si>
  <si>
    <t>Lakásfenntarással, lakhatással összefűggő kiad.</t>
  </si>
  <si>
    <t>Rédics, 2018. február 20.</t>
  </si>
  <si>
    <t>Mód. 11. 04.</t>
  </si>
  <si>
    <t>Mód. 12.31.</t>
  </si>
  <si>
    <t>106020 Lakásfenntartással, lakhatással összefűggő kiadások</t>
  </si>
  <si>
    <t>107060 Egyéb szoc.pénzb.és term.ellátások</t>
  </si>
  <si>
    <t>Inform.eszköz.besz.telefon nettó</t>
  </si>
  <si>
    <t>Inform.eszköz.besz.telefon áfa</t>
  </si>
  <si>
    <t>Egyéb tárgy.eszk.telefon nettó</t>
  </si>
  <si>
    <t>Egyéb tárgy.eszk.telefon áfa</t>
  </si>
  <si>
    <t xml:space="preserve"> Lakosságnak visszatérítendő kölcsön</t>
  </si>
  <si>
    <t>Önk.és önk.hivatalok jogalk.ált.igazg.tev.</t>
  </si>
  <si>
    <t>Büszkeségpont  kial.nettó</t>
  </si>
  <si>
    <t>Büszkeségpont  kial.áfa</t>
  </si>
  <si>
    <t>Futballkapu vás. Nettó</t>
  </si>
  <si>
    <t>Futballkapu vás. Áfa</t>
  </si>
  <si>
    <t>Permetező vás.nettó</t>
  </si>
  <si>
    <t>Permetező vás.áfa</t>
  </si>
  <si>
    <t>mukált.terhelő járulék</t>
  </si>
  <si>
    <t>dologi kiadások áfa</t>
  </si>
  <si>
    <t>dologi kiadások nettó</t>
  </si>
  <si>
    <t>Közvilágítás</t>
  </si>
  <si>
    <t>Háziorv.alapellátás</t>
  </si>
  <si>
    <t xml:space="preserve">Víztermelés kezelés </t>
  </si>
  <si>
    <t>Egyéb szoc.pénzb.és term.ellátások</t>
  </si>
  <si>
    <t>6a</t>
  </si>
  <si>
    <t>6b</t>
  </si>
  <si>
    <t>6c</t>
  </si>
  <si>
    <t>6d</t>
  </si>
  <si>
    <t>- Samsung Galaxy Mobil telefon tokkal</t>
  </si>
  <si>
    <t>- Permetező</t>
  </si>
  <si>
    <t>- Futball kapu vásárlás</t>
  </si>
  <si>
    <t>Mód. 11.04.</t>
  </si>
  <si>
    <t>S</t>
  </si>
  <si>
    <t>T</t>
  </si>
  <si>
    <t>U</t>
  </si>
  <si>
    <t>V</t>
  </si>
  <si>
    <t>W</t>
  </si>
  <si>
    <t>X</t>
  </si>
  <si>
    <t>Y</t>
  </si>
  <si>
    <t>Z</t>
  </si>
  <si>
    <t>3a</t>
  </si>
  <si>
    <t>3b</t>
  </si>
  <si>
    <t>6ba</t>
  </si>
  <si>
    <t>6bb</t>
  </si>
  <si>
    <t xml:space="preserve"> - egyéb közh.bev. (elévült talajterhelési díj törlése)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</si>
</sst>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0" xfId="64" applyFont="1" applyAlignment="1">
      <alignment wrapText="1"/>
      <protection/>
    </xf>
    <xf numFmtId="0" fontId="89" fillId="0" borderId="0" xfId="64" applyFont="1">
      <alignment/>
      <protection/>
    </xf>
    <xf numFmtId="0" fontId="90" fillId="0" borderId="10" xfId="64" applyFont="1" applyBorder="1">
      <alignment/>
      <protection/>
    </xf>
    <xf numFmtId="0" fontId="90" fillId="0" borderId="0" xfId="64" applyFont="1">
      <alignment/>
      <protection/>
    </xf>
    <xf numFmtId="3" fontId="91" fillId="0" borderId="0" xfId="64" applyNumberFormat="1" applyFont="1" applyAlignment="1">
      <alignment vertical="center"/>
      <protection/>
    </xf>
    <xf numFmtId="3" fontId="92" fillId="0" borderId="11" xfId="64" applyNumberFormat="1" applyFont="1" applyBorder="1" applyAlignment="1">
      <alignment horizontal="left" vertical="center" wrapText="1"/>
      <protection/>
    </xf>
    <xf numFmtId="3" fontId="93" fillId="0" borderId="10" xfId="64" applyNumberFormat="1" applyFont="1" applyBorder="1" applyAlignment="1">
      <alignment horizontal="center" vertical="center" wrapText="1"/>
      <protection/>
    </xf>
    <xf numFmtId="3" fontId="88" fillId="0" borderId="0" xfId="64" applyNumberFormat="1" applyFont="1" applyAlignment="1">
      <alignment wrapText="1"/>
      <protection/>
    </xf>
    <xf numFmtId="3" fontId="88" fillId="0" borderId="0" xfId="64" applyNumberFormat="1" applyFont="1">
      <alignment/>
      <protection/>
    </xf>
    <xf numFmtId="3" fontId="88" fillId="0" borderId="10" xfId="64" applyNumberFormat="1" applyFont="1" applyBorder="1" applyAlignment="1">
      <alignment wrapText="1"/>
      <protection/>
    </xf>
    <xf numFmtId="3" fontId="89" fillId="0" borderId="10" xfId="64" applyNumberFormat="1" applyFont="1" applyBorder="1">
      <alignment/>
      <protection/>
    </xf>
    <xf numFmtId="3" fontId="89" fillId="0" borderId="0" xfId="64" applyNumberFormat="1" applyFont="1">
      <alignment/>
      <protection/>
    </xf>
    <xf numFmtId="3" fontId="88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wrapText="1"/>
      <protection/>
    </xf>
    <xf numFmtId="3" fontId="90" fillId="0" borderId="10" xfId="64" applyNumberFormat="1" applyFont="1" applyBorder="1">
      <alignment/>
      <protection/>
    </xf>
    <xf numFmtId="3" fontId="90" fillId="0" borderId="0" xfId="64" applyNumberFormat="1" applyFont="1">
      <alignment/>
      <protection/>
    </xf>
    <xf numFmtId="3" fontId="93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9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90" fillId="0" borderId="10" xfId="64" applyFont="1" applyBorder="1" applyAlignment="1">
      <alignment wrapText="1"/>
      <protection/>
    </xf>
    <xf numFmtId="0" fontId="9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9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3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4" fillId="0" borderId="10" xfId="70" applyFont="1" applyFill="1" applyBorder="1" applyAlignment="1" quotePrefix="1">
      <alignment wrapText="1"/>
      <protection/>
    </xf>
    <xf numFmtId="0" fontId="94" fillId="0" borderId="10" xfId="70" applyFont="1" applyFill="1" applyBorder="1" applyAlignment="1">
      <alignment wrapText="1"/>
      <protection/>
    </xf>
    <xf numFmtId="0" fontId="94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5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3" fillId="0" borderId="14" xfId="64" applyNumberFormat="1" applyFont="1" applyBorder="1" applyAlignment="1">
      <alignment horizontal="center" vertical="center" wrapText="1"/>
      <protection/>
    </xf>
    <xf numFmtId="0" fontId="95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2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6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86" fillId="0" borderId="0" xfId="0" applyFont="1" applyAlignment="1">
      <alignment horizontal="center"/>
    </xf>
    <xf numFmtId="49" fontId="4" fillId="33" borderId="10" xfId="70" applyNumberFormat="1" applyFont="1" applyFill="1" applyBorder="1" applyAlignment="1">
      <alignment horizontal="left" vertical="center" wrapText="1"/>
      <protection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11" xfId="0" applyFont="1" applyBorder="1" applyAlignment="1">
      <alignment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0" fontId="100" fillId="0" borderId="0" xfId="0" applyFont="1" applyAlignment="1">
      <alignment/>
    </xf>
    <xf numFmtId="3" fontId="28" fillId="0" borderId="0" xfId="69" applyNumberFormat="1" applyFont="1" applyFill="1" applyBorder="1" applyAlignment="1">
      <alignment/>
      <protection/>
    </xf>
    <xf numFmtId="0" fontId="99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0" xfId="69" applyFont="1" applyFill="1" applyBorder="1">
      <alignment/>
      <protection/>
    </xf>
    <xf numFmtId="16" fontId="0" fillId="0" borderId="0" xfId="0" applyNumberFormat="1" applyAlignment="1">
      <alignment/>
    </xf>
    <xf numFmtId="0" fontId="81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0" fontId="22" fillId="0" borderId="11" xfId="69" applyFont="1" applyFill="1" applyBorder="1">
      <alignment/>
      <protection/>
    </xf>
    <xf numFmtId="3" fontId="28" fillId="0" borderId="0" xfId="0" applyNumberFormat="1" applyFont="1" applyAlignment="1">
      <alignment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29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0" fontId="29" fillId="0" borderId="0" xfId="69" applyFont="1">
      <alignment/>
      <protection/>
    </xf>
    <xf numFmtId="3" fontId="29" fillId="0" borderId="0" xfId="69" applyNumberFormat="1" applyFont="1" applyAlignment="1">
      <alignment/>
      <protection/>
    </xf>
    <xf numFmtId="0" fontId="29" fillId="0" borderId="0" xfId="69" applyFont="1" applyFill="1">
      <alignment/>
      <protection/>
    </xf>
    <xf numFmtId="0" fontId="28" fillId="0" borderId="11" xfId="69" applyFont="1" applyBorder="1">
      <alignment/>
      <protection/>
    </xf>
    <xf numFmtId="3" fontId="22" fillId="0" borderId="0" xfId="69" applyNumberFormat="1" applyFont="1" applyBorder="1">
      <alignment/>
      <protection/>
    </xf>
    <xf numFmtId="0" fontId="81" fillId="0" borderId="15" xfId="0" applyFont="1" applyBorder="1" applyAlignment="1">
      <alignment wrapText="1"/>
    </xf>
    <xf numFmtId="3" fontId="28" fillId="0" borderId="15" xfId="69" applyNumberFormat="1" applyFont="1" applyFill="1" applyBorder="1" applyAlignment="1">
      <alignment vertical="center"/>
      <protection/>
    </xf>
    <xf numFmtId="0" fontId="81" fillId="0" borderId="0" xfId="0" applyFont="1" applyBorder="1" applyAlignment="1">
      <alignment wrapText="1"/>
    </xf>
    <xf numFmtId="3" fontId="28" fillId="0" borderId="0" xfId="69" applyNumberFormat="1" applyFont="1" applyFill="1" applyBorder="1" applyAlignment="1">
      <alignment vertical="center"/>
      <protection/>
    </xf>
    <xf numFmtId="0" fontId="81" fillId="0" borderId="0" xfId="0" applyFont="1" applyBorder="1" applyAlignment="1">
      <alignment horizontal="left" wrapText="1"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21" fillId="0" borderId="0" xfId="69" applyFont="1" applyFill="1">
      <alignment/>
      <protection/>
    </xf>
    <xf numFmtId="0" fontId="21" fillId="0" borderId="0" xfId="69" applyFont="1">
      <alignment/>
      <protection/>
    </xf>
    <xf numFmtId="0" fontId="102" fillId="0" borderId="11" xfId="0" applyFont="1" applyBorder="1" applyAlignment="1">
      <alignment/>
    </xf>
    <xf numFmtId="0" fontId="102" fillId="0" borderId="11" xfId="0" applyFont="1" applyFill="1" applyBorder="1" applyAlignment="1">
      <alignment horizontal="left"/>
    </xf>
    <xf numFmtId="3" fontId="102" fillId="0" borderId="11" xfId="0" applyNumberFormat="1" applyFont="1" applyBorder="1" applyAlignment="1">
      <alignment/>
    </xf>
    <xf numFmtId="0" fontId="102" fillId="0" borderId="0" xfId="0" applyFont="1" applyFill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02" fillId="0" borderId="0" xfId="0" applyFont="1" applyBorder="1" applyAlignment="1">
      <alignment/>
    </xf>
    <xf numFmtId="3" fontId="102" fillId="0" borderId="0" xfId="0" applyNumberFormat="1" applyFont="1" applyBorder="1" applyAlignment="1">
      <alignment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22" fillId="0" borderId="0" xfId="69" applyFont="1">
      <alignment/>
      <protection/>
    </xf>
    <xf numFmtId="3" fontId="21" fillId="0" borderId="0" xfId="69" applyNumberFormat="1" applyFont="1" applyAlignment="1">
      <alignment/>
      <protection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2" fillId="0" borderId="0" xfId="0" applyFont="1" applyAlignment="1">
      <alignment/>
    </xf>
    <xf numFmtId="3" fontId="22" fillId="0" borderId="11" xfId="69" applyNumberFormat="1" applyFont="1" applyFill="1" applyBorder="1">
      <alignment/>
      <protection/>
    </xf>
    <xf numFmtId="0" fontId="22" fillId="0" borderId="0" xfId="69" applyFont="1" applyFill="1" applyBorder="1">
      <alignment/>
      <protection/>
    </xf>
    <xf numFmtId="3" fontId="22" fillId="0" borderId="15" xfId="69" applyNumberFormat="1" applyFont="1" applyFill="1" applyBorder="1" applyAlignment="1">
      <alignment vertical="center"/>
      <protection/>
    </xf>
    <xf numFmtId="0" fontId="102" fillId="0" borderId="0" xfId="0" applyFont="1" applyBorder="1" applyAlignment="1">
      <alignment horizontal="left" vertical="center" wrapText="1"/>
    </xf>
    <xf numFmtId="3" fontId="22" fillId="0" borderId="0" xfId="69" applyNumberFormat="1" applyFont="1" applyFill="1" applyBorder="1" applyAlignment="1">
      <alignment vertical="center"/>
      <protection/>
    </xf>
    <xf numFmtId="3" fontId="22" fillId="0" borderId="0" xfId="69" applyNumberFormat="1" applyFont="1" applyFill="1" applyBorder="1" applyAlignment="1">
      <alignment/>
      <protection/>
    </xf>
    <xf numFmtId="0" fontId="103" fillId="0" borderId="0" xfId="0" applyFont="1" applyBorder="1" applyAlignment="1">
      <alignment/>
    </xf>
    <xf numFmtId="0" fontId="102" fillId="0" borderId="0" xfId="0" applyFont="1" applyBorder="1" applyAlignment="1">
      <alignment horizontal="left" wrapText="1"/>
    </xf>
    <xf numFmtId="0" fontId="101" fillId="0" borderId="0" xfId="0" applyFont="1" applyFill="1" applyAlignment="1">
      <alignment/>
    </xf>
    <xf numFmtId="3" fontId="102" fillId="0" borderId="0" xfId="0" applyNumberFormat="1" applyFont="1" applyAlignment="1">
      <alignment/>
    </xf>
    <xf numFmtId="0" fontId="101" fillId="0" borderId="0" xfId="0" applyFont="1" applyBorder="1" applyAlignment="1">
      <alignment/>
    </xf>
    <xf numFmtId="0" fontId="105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9" applyFont="1" applyBorder="1">
      <alignment/>
      <protection/>
    </xf>
    <xf numFmtId="3" fontId="105" fillId="0" borderId="0" xfId="0" applyNumberFormat="1" applyFont="1" applyAlignment="1">
      <alignment/>
    </xf>
    <xf numFmtId="0" fontId="21" fillId="0" borderId="0" xfId="69" applyFont="1" applyBorder="1" applyAlignment="1">
      <alignment horizontal="center"/>
      <protection/>
    </xf>
    <xf numFmtId="3" fontId="21" fillId="0" borderId="0" xfId="69" applyNumberFormat="1" applyFont="1" applyBorder="1" applyAlignment="1">
      <alignment/>
      <protection/>
    </xf>
    <xf numFmtId="0" fontId="21" fillId="0" borderId="0" xfId="69" applyFont="1" applyBorder="1" applyAlignment="1">
      <alignment/>
      <protection/>
    </xf>
    <xf numFmtId="3" fontId="21" fillId="0" borderId="0" xfId="69" applyNumberFormat="1" applyFont="1" applyBorder="1" applyAlignment="1">
      <alignment horizontal="center"/>
      <protection/>
    </xf>
    <xf numFmtId="3" fontId="22" fillId="0" borderId="11" xfId="69" applyNumberFormat="1" applyFont="1" applyFill="1" applyBorder="1" applyAlignment="1">
      <alignment vertical="center"/>
      <protection/>
    </xf>
    <xf numFmtId="3" fontId="22" fillId="0" borderId="11" xfId="69" applyNumberFormat="1" applyFont="1" applyFill="1" applyBorder="1" applyAlignment="1">
      <alignment/>
      <protection/>
    </xf>
    <xf numFmtId="0" fontId="103" fillId="0" borderId="11" xfId="0" applyFont="1" applyBorder="1" applyAlignment="1">
      <alignment/>
    </xf>
    <xf numFmtId="0" fontId="102" fillId="0" borderId="11" xfId="0" applyFont="1" applyBorder="1" applyAlignment="1">
      <alignment horizontal="left" vertical="center" wrapText="1"/>
    </xf>
    <xf numFmtId="3" fontId="22" fillId="0" borderId="15" xfId="69" applyNumberFormat="1" applyFont="1" applyFill="1" applyBorder="1" applyAlignment="1">
      <alignment/>
      <protection/>
    </xf>
    <xf numFmtId="0" fontId="103" fillId="0" borderId="15" xfId="0" applyFont="1" applyBorder="1" applyAlignment="1">
      <alignment/>
    </xf>
    <xf numFmtId="3" fontId="22" fillId="0" borderId="0" xfId="69" applyNumberFormat="1" applyFont="1" applyFill="1" applyBorder="1">
      <alignment/>
      <protection/>
    </xf>
    <xf numFmtId="3" fontId="102" fillId="0" borderId="15" xfId="0" applyNumberFormat="1" applyFont="1" applyBorder="1" applyAlignment="1">
      <alignment/>
    </xf>
    <xf numFmtId="3" fontId="22" fillId="0" borderId="0" xfId="69" applyNumberFormat="1" applyFont="1" applyBorder="1" applyAlignment="1">
      <alignment/>
      <protection/>
    </xf>
    <xf numFmtId="0" fontId="22" fillId="0" borderId="15" xfId="69" applyFont="1" applyBorder="1">
      <alignment/>
      <protection/>
    </xf>
    <xf numFmtId="3" fontId="22" fillId="0" borderId="15" xfId="69" applyNumberFormat="1" applyFont="1" applyBorder="1" applyAlignment="1">
      <alignment/>
      <protection/>
    </xf>
    <xf numFmtId="0" fontId="21" fillId="0" borderId="0" xfId="69" applyFont="1" applyAlignment="1">
      <alignment horizontal="right"/>
      <protection/>
    </xf>
    <xf numFmtId="0" fontId="101" fillId="0" borderId="0" xfId="0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6" fillId="0" borderId="0" xfId="0" applyNumberFormat="1" applyFont="1" applyBorder="1" applyAlignment="1">
      <alignment/>
    </xf>
    <xf numFmtId="3" fontId="4" fillId="0" borderId="11" xfId="69" applyNumberFormat="1" applyFont="1" applyFill="1" applyBorder="1" applyAlignment="1">
      <alignment vertical="center"/>
      <protection/>
    </xf>
    <xf numFmtId="3" fontId="86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86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 quotePrefix="1">
      <alignment horizontal="left" vertical="center" wrapText="1"/>
    </xf>
    <xf numFmtId="0" fontId="81" fillId="0" borderId="0" xfId="0" applyFont="1" applyBorder="1" applyAlignment="1" quotePrefix="1">
      <alignment vertical="center" wrapText="1"/>
    </xf>
    <xf numFmtId="3" fontId="106" fillId="0" borderId="11" xfId="69" applyNumberFormat="1" applyFont="1" applyFill="1" applyBorder="1">
      <alignment/>
      <protection/>
    </xf>
    <xf numFmtId="3" fontId="106" fillId="0" borderId="11" xfId="69" applyNumberFormat="1" applyFont="1" applyFill="1" applyBorder="1" applyAlignment="1">
      <alignment vertical="center"/>
      <protection/>
    </xf>
    <xf numFmtId="3" fontId="106" fillId="0" borderId="15" xfId="69" applyNumberFormat="1" applyFont="1" applyFill="1" applyBorder="1">
      <alignment/>
      <protection/>
    </xf>
    <xf numFmtId="3" fontId="106" fillId="0" borderId="11" xfId="0" applyNumberFormat="1" applyFont="1" applyBorder="1" applyAlignment="1">
      <alignment vertical="center" wrapText="1"/>
    </xf>
    <xf numFmtId="0" fontId="3" fillId="0" borderId="0" xfId="69" applyFont="1">
      <alignment/>
      <protection/>
    </xf>
    <xf numFmtId="0" fontId="86" fillId="0" borderId="0" xfId="0" applyFont="1" applyFill="1" applyAlignment="1">
      <alignment horizontal="center"/>
    </xf>
    <xf numFmtId="0" fontId="9" fillId="0" borderId="0" xfId="69" applyFont="1">
      <alignment/>
      <protection/>
    </xf>
    <xf numFmtId="0" fontId="10" fillId="0" borderId="0" xfId="69" applyFont="1">
      <alignment/>
      <protection/>
    </xf>
    <xf numFmtId="0" fontId="90" fillId="0" borderId="0" xfId="0" applyFont="1" applyAlignment="1">
      <alignment/>
    </xf>
    <xf numFmtId="3" fontId="90" fillId="0" borderId="0" xfId="0" applyNumberFormat="1" applyFont="1" applyAlignment="1">
      <alignment/>
    </xf>
    <xf numFmtId="0" fontId="9" fillId="0" borderId="0" xfId="69" applyFont="1" applyFill="1">
      <alignment/>
      <protection/>
    </xf>
    <xf numFmtId="0" fontId="89" fillId="0" borderId="0" xfId="0" applyFont="1" applyAlignment="1">
      <alignment/>
    </xf>
    <xf numFmtId="0" fontId="89" fillId="0" borderId="11" xfId="0" applyFont="1" applyBorder="1" applyAlignment="1">
      <alignment/>
    </xf>
    <xf numFmtId="3" fontId="89" fillId="0" borderId="11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5" xfId="0" applyFont="1" applyFill="1" applyBorder="1" applyAlignment="1">
      <alignment horizontal="left"/>
    </xf>
    <xf numFmtId="0" fontId="89" fillId="0" borderId="15" xfId="0" applyFont="1" applyBorder="1" applyAlignment="1">
      <alignment/>
    </xf>
    <xf numFmtId="3" fontId="89" fillId="0" borderId="15" xfId="0" applyNumberFormat="1" applyFont="1" applyBorder="1" applyAlignment="1">
      <alignment/>
    </xf>
    <xf numFmtId="0" fontId="89" fillId="0" borderId="11" xfId="0" applyFont="1" applyFill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3" fontId="89" fillId="0" borderId="0" xfId="0" applyNumberFormat="1" applyFont="1" applyBorder="1" applyAlignment="1">
      <alignment/>
    </xf>
    <xf numFmtId="0" fontId="89" fillId="0" borderId="11" xfId="0" applyFont="1" applyBorder="1" applyAlignment="1">
      <alignment horizontal="left" vertical="center"/>
    </xf>
    <xf numFmtId="0" fontId="89" fillId="0" borderId="0" xfId="0" applyFont="1" applyFill="1" applyAlignment="1">
      <alignment horizontal="left"/>
    </xf>
    <xf numFmtId="0" fontId="90" fillId="0" borderId="0" xfId="0" applyFont="1" applyBorder="1" applyAlignment="1">
      <alignment horizontal="right"/>
    </xf>
    <xf numFmtId="3" fontId="90" fillId="0" borderId="0" xfId="0" applyNumberFormat="1" applyFont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0" xfId="0" applyFont="1" applyBorder="1" applyAlignment="1">
      <alignment wrapText="1"/>
    </xf>
    <xf numFmtId="3" fontId="10" fillId="0" borderId="0" xfId="69" applyNumberFormat="1" applyFont="1" applyBorder="1" applyAlignment="1">
      <alignment/>
      <protection/>
    </xf>
    <xf numFmtId="0" fontId="89" fillId="0" borderId="0" xfId="0" applyFont="1" applyFill="1" applyAlignment="1">
      <alignment horizontal="center"/>
    </xf>
    <xf numFmtId="0" fontId="10" fillId="0" borderId="11" xfId="69" applyFont="1" applyBorder="1">
      <alignment/>
      <protection/>
    </xf>
    <xf numFmtId="3" fontId="10" fillId="0" borderId="11" xfId="69" applyNumberFormat="1" applyFont="1" applyBorder="1" applyAlignment="1">
      <alignment/>
      <protection/>
    </xf>
    <xf numFmtId="0" fontId="89" fillId="0" borderId="0" xfId="0" applyFont="1" applyBorder="1" applyAlignment="1">
      <alignment horizontal="left" vertical="center" wrapText="1"/>
    </xf>
    <xf numFmtId="0" fontId="10" fillId="0" borderId="0" xfId="69" applyFont="1" applyBorder="1">
      <alignment/>
      <protection/>
    </xf>
    <xf numFmtId="0" fontId="89" fillId="0" borderId="11" xfId="0" applyFont="1" applyBorder="1" applyAlignment="1">
      <alignment horizontal="left" vertical="center" wrapText="1"/>
    </xf>
    <xf numFmtId="0" fontId="10" fillId="0" borderId="0" xfId="69" applyFont="1" applyFill="1" applyBorder="1">
      <alignment/>
      <protection/>
    </xf>
    <xf numFmtId="3" fontId="10" fillId="0" borderId="15" xfId="69" applyNumberFormat="1" applyFont="1" applyFill="1" applyBorder="1" applyAlignment="1">
      <alignment/>
      <protection/>
    </xf>
    <xf numFmtId="0" fontId="10" fillId="0" borderId="15" xfId="69" applyFont="1" applyBorder="1">
      <alignment/>
      <protection/>
    </xf>
    <xf numFmtId="3" fontId="9" fillId="0" borderId="15" xfId="69" applyNumberFormat="1" applyFont="1" applyBorder="1" applyAlignment="1">
      <alignment/>
      <protection/>
    </xf>
    <xf numFmtId="3" fontId="10" fillId="0" borderId="15" xfId="69" applyNumberFormat="1" applyFont="1" applyBorder="1" applyAlignment="1">
      <alignment/>
      <protection/>
    </xf>
    <xf numFmtId="3" fontId="9" fillId="0" borderId="0" xfId="69" applyNumberFormat="1" applyFont="1" applyBorder="1" applyAlignment="1">
      <alignment/>
      <protection/>
    </xf>
    <xf numFmtId="0" fontId="10" fillId="0" borderId="11" xfId="69" applyFont="1" applyFill="1" applyBorder="1">
      <alignment/>
      <protection/>
    </xf>
    <xf numFmtId="3" fontId="9" fillId="0" borderId="11" xfId="69" applyNumberFormat="1" applyFont="1" applyBorder="1" applyAlignment="1">
      <alignment/>
      <protection/>
    </xf>
    <xf numFmtId="3" fontId="10" fillId="0" borderId="0" xfId="69" applyNumberFormat="1" applyFont="1" applyFill="1" applyBorder="1" applyAlignment="1">
      <alignment/>
      <protection/>
    </xf>
    <xf numFmtId="0" fontId="10" fillId="0" borderId="15" xfId="69" applyFont="1" applyFill="1" applyBorder="1">
      <alignment/>
      <protection/>
    </xf>
    <xf numFmtId="0" fontId="10" fillId="0" borderId="11" xfId="70" applyFont="1" applyFill="1" applyBorder="1" applyAlignment="1">
      <alignment horizontal="left"/>
      <protection/>
    </xf>
    <xf numFmtId="0" fontId="10" fillId="0" borderId="16" xfId="70" applyFont="1" applyFill="1" applyBorder="1" applyAlignment="1">
      <alignment horizontal="left"/>
      <protection/>
    </xf>
    <xf numFmtId="0" fontId="10" fillId="0" borderId="16" xfId="69" applyFont="1" applyBorder="1">
      <alignment/>
      <protection/>
    </xf>
    <xf numFmtId="3" fontId="9" fillId="0" borderId="16" xfId="69" applyNumberFormat="1" applyFont="1" applyBorder="1" applyAlignment="1">
      <alignment/>
      <protection/>
    </xf>
    <xf numFmtId="3" fontId="10" fillId="0" borderId="16" xfId="69" applyNumberFormat="1" applyFont="1" applyBorder="1" applyAlignment="1">
      <alignment/>
      <protection/>
    </xf>
    <xf numFmtId="0" fontId="10" fillId="0" borderId="16" xfId="69" applyFont="1" applyFill="1" applyBorder="1">
      <alignment/>
      <protection/>
    </xf>
    <xf numFmtId="3" fontId="10" fillId="0" borderId="16" xfId="69" applyNumberFormat="1" applyFont="1" applyFill="1" applyBorder="1" applyAlignment="1">
      <alignment/>
      <protection/>
    </xf>
    <xf numFmtId="0" fontId="90" fillId="0" borderId="16" xfId="0" applyFont="1" applyBorder="1" applyAlignment="1">
      <alignment horizontal="right"/>
    </xf>
    <xf numFmtId="3" fontId="10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3" fontId="9" fillId="0" borderId="0" xfId="69" applyNumberFormat="1" applyFont="1" applyAlignment="1">
      <alignment/>
      <protection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3" fontId="10" fillId="0" borderId="0" xfId="69" applyNumberFormat="1" applyFont="1" applyFill="1" applyBorder="1" applyAlignment="1">
      <alignment vertical="center"/>
      <protection/>
    </xf>
    <xf numFmtId="0" fontId="10" fillId="0" borderId="11" xfId="69" applyFont="1" applyFill="1" applyBorder="1" applyAlignment="1">
      <alignment horizontal="left"/>
      <protection/>
    </xf>
    <xf numFmtId="3" fontId="10" fillId="0" borderId="11" xfId="69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0" fontId="90" fillId="0" borderId="0" xfId="0" applyFont="1" applyFill="1" applyAlignment="1">
      <alignment/>
    </xf>
    <xf numFmtId="3" fontId="10" fillId="0" borderId="11" xfId="69" applyNumberFormat="1" applyFont="1" applyFill="1" applyBorder="1">
      <alignment/>
      <protection/>
    </xf>
    <xf numFmtId="3" fontId="10" fillId="0" borderId="15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>
      <alignment/>
      <protection/>
    </xf>
    <xf numFmtId="0" fontId="89" fillId="0" borderId="0" xfId="0" applyFont="1" applyBorder="1" applyAlignment="1">
      <alignment horizontal="left" wrapText="1"/>
    </xf>
    <xf numFmtId="0" fontId="89" fillId="0" borderId="11" xfId="0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0" fontId="89" fillId="0" borderId="15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89" fillId="0" borderId="0" xfId="0" applyFont="1" applyFill="1" applyAlignment="1">
      <alignment/>
    </xf>
    <xf numFmtId="0" fontId="9" fillId="0" borderId="0" xfId="69" applyFont="1" applyBorder="1">
      <alignment/>
      <protection/>
    </xf>
    <xf numFmtId="0" fontId="9" fillId="0" borderId="0" xfId="69" applyFont="1" applyBorder="1" applyAlignment="1">
      <alignment/>
      <protection/>
    </xf>
    <xf numFmtId="3" fontId="10" fillId="0" borderId="11" xfId="69" applyNumberFormat="1" applyFont="1" applyFill="1" applyBorder="1" applyAlignment="1">
      <alignment/>
      <protection/>
    </xf>
    <xf numFmtId="0" fontId="86" fillId="0" borderId="0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6" fillId="0" borderId="15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70" applyFont="1" applyFill="1" applyBorder="1" applyAlignment="1">
      <alignment horizontal="center" vertical="center"/>
      <protection/>
    </xf>
    <xf numFmtId="3" fontId="5" fillId="0" borderId="10" xfId="70" applyNumberFormat="1" applyFont="1" applyFill="1" applyBorder="1" applyAlignment="1">
      <alignment wrapText="1"/>
      <protection/>
    </xf>
    <xf numFmtId="0" fontId="89" fillId="0" borderId="15" xfId="0" applyFont="1" applyBorder="1" applyAlignment="1">
      <alignment vertical="center" wrapText="1"/>
    </xf>
    <xf numFmtId="0" fontId="89" fillId="0" borderId="15" xfId="0" applyFont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89" fillId="0" borderId="15" xfId="0" applyFont="1" applyBorder="1" applyAlignment="1">
      <alignment/>
    </xf>
    <xf numFmtId="0" fontId="10" fillId="0" borderId="15" xfId="69" applyFont="1" applyFill="1" applyBorder="1" applyAlignment="1">
      <alignment horizontal="left"/>
      <protection/>
    </xf>
    <xf numFmtId="0" fontId="10" fillId="0" borderId="0" xfId="69" applyFont="1" applyFill="1" applyBorder="1" applyAlignment="1">
      <alignment/>
      <protection/>
    </xf>
    <xf numFmtId="0" fontId="89" fillId="0" borderId="0" xfId="0" applyFont="1" applyAlignment="1">
      <alignment/>
    </xf>
    <xf numFmtId="0" fontId="89" fillId="0" borderId="15" xfId="0" applyFont="1" applyBorder="1" applyAlignment="1">
      <alignment horizontal="left"/>
    </xf>
    <xf numFmtId="0" fontId="89" fillId="0" borderId="11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8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5" xfId="0" applyFont="1" applyBorder="1" applyAlignment="1">
      <alignment/>
    </xf>
    <xf numFmtId="3" fontId="86" fillId="0" borderId="15" xfId="0" applyNumberFormat="1" applyFont="1" applyBorder="1" applyAlignment="1">
      <alignment/>
    </xf>
    <xf numFmtId="0" fontId="4" fillId="0" borderId="11" xfId="69" applyFont="1" applyBorder="1">
      <alignment/>
      <protection/>
    </xf>
    <xf numFmtId="0" fontId="86" fillId="0" borderId="11" xfId="0" applyFont="1" applyFill="1" applyBorder="1" applyAlignment="1">
      <alignment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86" fillId="0" borderId="0" xfId="0" applyFont="1" applyFill="1" applyAlignment="1">
      <alignment horizontal="left"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6" fillId="0" borderId="0" xfId="0" applyFont="1" applyFill="1" applyBorder="1" applyAlignment="1">
      <alignment/>
    </xf>
    <xf numFmtId="0" fontId="89" fillId="0" borderId="16" xfId="0" applyFont="1" applyBorder="1" applyAlignment="1">
      <alignment/>
    </xf>
    <xf numFmtId="0" fontId="10" fillId="0" borderId="16" xfId="69" applyFont="1" applyFill="1" applyBorder="1" applyAlignment="1">
      <alignment horizontal="left"/>
      <protection/>
    </xf>
    <xf numFmtId="0" fontId="86" fillId="0" borderId="0" xfId="0" applyFont="1" applyFill="1" applyBorder="1" applyAlignment="1">
      <alignment horizontal="center"/>
    </xf>
    <xf numFmtId="0" fontId="3" fillId="0" borderId="0" xfId="69" applyFont="1" applyBorder="1">
      <alignment/>
      <protection/>
    </xf>
    <xf numFmtId="0" fontId="89" fillId="0" borderId="0" xfId="0" applyFont="1" applyBorder="1" applyAlignment="1">
      <alignment/>
    </xf>
    <xf numFmtId="0" fontId="10" fillId="0" borderId="0" xfId="69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89" fillId="0" borderId="0" xfId="0" applyFont="1" applyBorder="1" applyAlignment="1">
      <alignment vertical="center" wrapText="1"/>
    </xf>
    <xf numFmtId="0" fontId="89" fillId="0" borderId="15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69" applyFont="1" applyFill="1" applyBorder="1">
      <alignment/>
      <protection/>
    </xf>
    <xf numFmtId="0" fontId="86" fillId="0" borderId="16" xfId="0" applyFont="1" applyBorder="1" applyAlignment="1">
      <alignment/>
    </xf>
    <xf numFmtId="0" fontId="89" fillId="0" borderId="11" xfId="0" applyFont="1" applyBorder="1" applyAlignment="1">
      <alignment horizontal="left"/>
    </xf>
    <xf numFmtId="0" fontId="89" fillId="0" borderId="11" xfId="0" applyFont="1" applyBorder="1" applyAlignment="1">
      <alignment/>
    </xf>
    <xf numFmtId="0" fontId="89" fillId="0" borderId="16" xfId="0" applyFont="1" applyBorder="1" applyAlignment="1">
      <alignment horizontal="left"/>
    </xf>
    <xf numFmtId="0" fontId="9" fillId="0" borderId="0" xfId="69" applyFont="1" applyBorder="1" applyAlignment="1">
      <alignment horizontal="center"/>
      <protection/>
    </xf>
    <xf numFmtId="0" fontId="3" fillId="0" borderId="0" xfId="69" applyFont="1" applyBorder="1" applyAlignment="1">
      <alignment horizontal="center"/>
      <protection/>
    </xf>
    <xf numFmtId="0" fontId="30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right"/>
      <protection/>
    </xf>
    <xf numFmtId="0" fontId="89" fillId="0" borderId="11" xfId="0" applyFont="1" applyBorder="1" applyAlignment="1">
      <alignment horizontal="left" vertical="center" wrapText="1"/>
    </xf>
    <xf numFmtId="0" fontId="28" fillId="0" borderId="0" xfId="69" applyFont="1" applyAlignment="1">
      <alignment horizontal="center"/>
      <protection/>
    </xf>
    <xf numFmtId="0" fontId="89" fillId="0" borderId="15" xfId="0" applyFont="1" applyBorder="1" applyAlignment="1">
      <alignment horizontal="left" vertical="center" wrapText="1"/>
    </xf>
    <xf numFmtId="0" fontId="90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applyFont="1" applyBorder="1" applyAlignment="1">
      <alignment horizontal="left" vertical="center" wrapText="1"/>
    </xf>
    <xf numFmtId="0" fontId="89" fillId="0" borderId="11" xfId="0" applyFont="1" applyBorder="1" applyAlignment="1">
      <alignment horizontal="left" wrapText="1"/>
    </xf>
    <xf numFmtId="0" fontId="102" fillId="0" borderId="15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left" wrapText="1"/>
    </xf>
    <xf numFmtId="0" fontId="102" fillId="0" borderId="11" xfId="0" applyFont="1" applyBorder="1" applyAlignment="1">
      <alignment horizontal="left" vertical="center" wrapText="1"/>
    </xf>
    <xf numFmtId="0" fontId="21" fillId="0" borderId="0" xfId="69" applyFont="1" applyBorder="1" applyAlignment="1">
      <alignment horizontal="center"/>
      <protection/>
    </xf>
    <xf numFmtId="0" fontId="102" fillId="0" borderId="15" xfId="0" applyFont="1" applyBorder="1" applyAlignment="1">
      <alignment horizontal="left" wrapText="1"/>
    </xf>
    <xf numFmtId="0" fontId="97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Border="1" applyAlignment="1">
      <alignment vertical="center" wrapText="1"/>
    </xf>
    <xf numFmtId="0" fontId="86" fillId="0" borderId="11" xfId="0" applyFont="1" applyBorder="1" applyAlignment="1" quotePrefix="1">
      <alignment horizontal="center" vertical="center" wrapText="1"/>
    </xf>
    <xf numFmtId="0" fontId="4" fillId="0" borderId="0" xfId="69" applyFont="1" applyFill="1" applyBorder="1" applyAlignment="1">
      <alignment vertical="center" wrapText="1"/>
      <protection/>
    </xf>
    <xf numFmtId="0" fontId="4" fillId="0" borderId="11" xfId="69" applyFont="1" applyFill="1" applyBorder="1" applyAlignment="1" quotePrefix="1">
      <alignment vertical="center" wrapText="1"/>
      <protection/>
    </xf>
    <xf numFmtId="0" fontId="4" fillId="0" borderId="16" xfId="69" applyFont="1" applyFill="1" applyBorder="1" applyAlignment="1">
      <alignment vertical="center" wrapText="1"/>
      <protection/>
    </xf>
    <xf numFmtId="0" fontId="29" fillId="0" borderId="0" xfId="69" applyFont="1" applyBorder="1" applyAlignment="1">
      <alignment horizontal="center"/>
      <protection/>
    </xf>
    <xf numFmtId="0" fontId="81" fillId="0" borderId="15" xfId="0" applyFont="1" applyBorder="1" applyAlignment="1">
      <alignment horizontal="left" wrapText="1"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91" fillId="0" borderId="0" xfId="0" applyFont="1" applyAlignment="1">
      <alignment horizontal="center"/>
    </xf>
    <xf numFmtId="0" fontId="4" fillId="0" borderId="10" xfId="70" applyFont="1" applyFill="1" applyBorder="1" applyAlignment="1">
      <alignment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2" fillId="0" borderId="11" xfId="64" applyNumberFormat="1" applyFont="1" applyBorder="1" applyAlignment="1">
      <alignment horizontal="justify" vertical="center" wrapText="1"/>
      <protection/>
    </xf>
    <xf numFmtId="3" fontId="92" fillId="0" borderId="0" xfId="64" applyNumberFormat="1" applyFont="1" applyBorder="1" applyAlignment="1">
      <alignment horizontal="justify" vertical="center" wrapText="1"/>
      <protection/>
    </xf>
    <xf numFmtId="3" fontId="87" fillId="0" borderId="0" xfId="64" applyNumberFormat="1" applyFont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zoomScalePageLayoutView="0" workbookViewId="0" topLeftCell="A31">
      <selection activeCell="F69" sqref="F69:G69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5.57421875" style="0" customWidth="1"/>
    <col min="4" max="4" width="9.28125" style="0" customWidth="1"/>
    <col min="5" max="5" width="5.421875" style="0" customWidth="1"/>
    <col min="6" max="6" width="1.7109375" style="0" customWidth="1"/>
    <col min="7" max="7" width="12.57421875" style="42" customWidth="1"/>
    <col min="8" max="8" width="13.28125" style="0" customWidth="1"/>
    <col min="9" max="9" width="11.421875" style="0" customWidth="1"/>
  </cols>
  <sheetData>
    <row r="1" spans="1:9" s="167" customFormat="1" ht="60.75" customHeight="1">
      <c r="A1" s="383" t="s">
        <v>690</v>
      </c>
      <c r="B1" s="383"/>
      <c r="C1" s="383"/>
      <c r="D1" s="383"/>
      <c r="E1" s="383"/>
      <c r="F1" s="383"/>
      <c r="G1" s="383"/>
      <c r="H1" s="383"/>
      <c r="I1" s="383"/>
    </row>
    <row r="2" spans="1:9" s="167" customFormat="1" ht="18.75">
      <c r="A2" s="384" t="s">
        <v>504</v>
      </c>
      <c r="B2" s="384"/>
      <c r="C2" s="384"/>
      <c r="D2" s="384"/>
      <c r="E2" s="384"/>
      <c r="F2" s="384"/>
      <c r="G2" s="384"/>
      <c r="H2" s="384"/>
      <c r="I2" s="384"/>
    </row>
    <row r="3" spans="2:9" s="173" customFormat="1" ht="18.75">
      <c r="B3" s="167"/>
      <c r="C3" s="167"/>
      <c r="D3" s="167"/>
      <c r="E3" s="167"/>
      <c r="F3" s="167"/>
      <c r="G3" s="174"/>
      <c r="H3" s="175"/>
      <c r="I3" s="175"/>
    </row>
    <row r="4" spans="1:9" s="173" customFormat="1" ht="18.75">
      <c r="A4" s="255" t="s">
        <v>593</v>
      </c>
      <c r="B4" s="255"/>
      <c r="C4" s="255"/>
      <c r="D4" s="255"/>
      <c r="E4" s="255"/>
      <c r="F4" s="255"/>
      <c r="G4" s="256"/>
      <c r="H4" s="257"/>
      <c r="I4" s="257"/>
    </row>
    <row r="5" spans="1:9" s="173" customFormat="1" ht="18.75">
      <c r="A5" s="253"/>
      <c r="B5" s="2" t="s">
        <v>691</v>
      </c>
      <c r="C5" s="344"/>
      <c r="D5" s="344"/>
      <c r="E5" s="344"/>
      <c r="F5" s="345"/>
      <c r="G5" s="344"/>
      <c r="H5" s="344"/>
      <c r="I5" s="344"/>
    </row>
    <row r="6" spans="1:9" s="173" customFormat="1" ht="18.75">
      <c r="A6" s="253"/>
      <c r="B6" s="151"/>
      <c r="C6" s="346" t="s">
        <v>692</v>
      </c>
      <c r="D6" s="346"/>
      <c r="E6" s="346"/>
      <c r="F6" s="234"/>
      <c r="G6" s="346"/>
      <c r="H6" s="346"/>
      <c r="I6" s="234">
        <v>1000000</v>
      </c>
    </row>
    <row r="7" spans="1:9" s="173" customFormat="1" ht="18" customHeight="1">
      <c r="A7" s="253"/>
      <c r="B7" s="346" t="s">
        <v>599</v>
      </c>
      <c r="C7" s="325"/>
      <c r="D7" s="348"/>
      <c r="E7" s="348"/>
      <c r="F7" s="349"/>
      <c r="G7" s="348"/>
      <c r="H7" s="348"/>
      <c r="I7" s="349">
        <v>409233</v>
      </c>
    </row>
    <row r="8" spans="1:9" s="173" customFormat="1" ht="18" customHeight="1">
      <c r="A8" s="253"/>
      <c r="B8" s="346" t="s">
        <v>693</v>
      </c>
      <c r="C8" s="323"/>
      <c r="D8" s="346"/>
      <c r="E8" s="346"/>
      <c r="F8" s="234"/>
      <c r="G8" s="346"/>
      <c r="H8" s="346"/>
      <c r="I8" s="234"/>
    </row>
    <row r="9" spans="1:9" s="173" customFormat="1" ht="18" customHeight="1">
      <c r="A9" s="253"/>
      <c r="B9" s="167"/>
      <c r="C9" s="347" t="s">
        <v>694</v>
      </c>
      <c r="D9" s="347"/>
      <c r="E9" s="347"/>
      <c r="F9" s="236"/>
      <c r="G9" s="347"/>
      <c r="H9" s="347"/>
      <c r="I9" s="236">
        <v>18000</v>
      </c>
    </row>
    <row r="10" spans="1:9" s="173" customFormat="1" ht="18" customHeight="1">
      <c r="A10" s="253"/>
      <c r="B10" s="350" t="s">
        <v>695</v>
      </c>
      <c r="C10" s="347"/>
      <c r="D10" s="347"/>
      <c r="E10" s="347"/>
      <c r="F10" s="236"/>
      <c r="G10" s="347"/>
      <c r="H10" s="347"/>
      <c r="I10" s="236">
        <v>100040</v>
      </c>
    </row>
    <row r="11" spans="1:9" s="173" customFormat="1" ht="18" customHeight="1">
      <c r="A11" s="253"/>
      <c r="B11" s="350" t="s">
        <v>700</v>
      </c>
      <c r="C11" s="347"/>
      <c r="D11" s="347"/>
      <c r="E11" s="347"/>
      <c r="F11" s="236"/>
      <c r="G11" s="347"/>
      <c r="H11" s="347"/>
      <c r="I11" s="236">
        <v>7290</v>
      </c>
    </row>
    <row r="12" spans="1:9" s="173" customFormat="1" ht="18.75">
      <c r="A12" s="253"/>
      <c r="B12" s="347" t="s">
        <v>701</v>
      </c>
      <c r="C12" s="348"/>
      <c r="D12" s="348"/>
      <c r="E12" s="348"/>
      <c r="F12" s="349"/>
      <c r="G12" s="348"/>
      <c r="H12" s="348"/>
      <c r="I12" s="349">
        <v>3</v>
      </c>
    </row>
    <row r="13" spans="1:20" s="173" customFormat="1" ht="18" customHeight="1">
      <c r="A13" s="270"/>
      <c r="B13" s="261"/>
      <c r="C13" s="253"/>
      <c r="D13" s="261"/>
      <c r="E13" s="271" t="s">
        <v>591</v>
      </c>
      <c r="F13" s="261"/>
      <c r="G13" s="268"/>
      <c r="H13" s="272"/>
      <c r="I13" s="272">
        <f>SUM(I6:I12)</f>
        <v>1534566</v>
      </c>
      <c r="N13" s="244"/>
      <c r="O13" s="151"/>
      <c r="P13" s="151"/>
      <c r="Q13" s="151"/>
      <c r="R13" s="152"/>
      <c r="S13" s="151"/>
      <c r="T13" s="151"/>
    </row>
    <row r="14" spans="1:21" s="173" customFormat="1" ht="18.75" customHeight="1">
      <c r="A14" s="255" t="s">
        <v>594</v>
      </c>
      <c r="B14" s="255"/>
      <c r="C14" s="255"/>
      <c r="D14" s="255"/>
      <c r="E14" s="255"/>
      <c r="F14" s="255"/>
      <c r="G14" s="256"/>
      <c r="H14" s="256"/>
      <c r="I14" s="256"/>
      <c r="N14" s="245"/>
      <c r="O14" s="246"/>
      <c r="P14" s="246"/>
      <c r="Q14" s="246"/>
      <c r="R14" s="246"/>
      <c r="S14" s="246"/>
      <c r="T14" s="246"/>
      <c r="U14" s="171"/>
    </row>
    <row r="15" spans="1:21" s="173" customFormat="1" ht="18.75" customHeight="1">
      <c r="A15" s="255"/>
      <c r="B15" s="347" t="s">
        <v>696</v>
      </c>
      <c r="C15" s="351"/>
      <c r="D15" s="351"/>
      <c r="E15" s="351"/>
      <c r="F15" s="352"/>
      <c r="G15" s="353"/>
      <c r="H15" s="353"/>
      <c r="I15" s="354">
        <v>409233</v>
      </c>
      <c r="N15" s="245"/>
      <c r="O15" s="246"/>
      <c r="P15" s="246"/>
      <c r="Q15" s="246"/>
      <c r="R15" s="246"/>
      <c r="S15" s="246"/>
      <c r="T15" s="246"/>
      <c r="U15" s="171"/>
    </row>
    <row r="16" spans="1:21" s="173" customFormat="1" ht="18.75" customHeight="1">
      <c r="A16" s="255"/>
      <c r="B16" s="342" t="s">
        <v>592</v>
      </c>
      <c r="C16" s="323"/>
      <c r="D16" s="323"/>
      <c r="E16" s="323"/>
      <c r="F16" s="355"/>
      <c r="G16" s="356"/>
      <c r="H16" s="356"/>
      <c r="I16" s="357"/>
      <c r="N16" s="245"/>
      <c r="O16" s="246"/>
      <c r="P16" s="246"/>
      <c r="Q16" s="246"/>
      <c r="R16" s="246"/>
      <c r="S16" s="246"/>
      <c r="T16" s="246"/>
      <c r="U16" s="171"/>
    </row>
    <row r="17" spans="1:21" s="173" customFormat="1" ht="18.75" customHeight="1">
      <c r="A17" s="255"/>
      <c r="B17" s="358" t="s">
        <v>697</v>
      </c>
      <c r="C17" s="324"/>
      <c r="D17" s="324"/>
      <c r="E17" s="324"/>
      <c r="F17" s="352"/>
      <c r="G17" s="353"/>
      <c r="H17" s="353"/>
      <c r="I17" s="354">
        <v>1000000</v>
      </c>
      <c r="N17" s="245"/>
      <c r="O17" s="246"/>
      <c r="P17" s="246"/>
      <c r="Q17" s="246"/>
      <c r="R17" s="246"/>
      <c r="S17" s="246"/>
      <c r="T17" s="246"/>
      <c r="U17" s="171"/>
    </row>
    <row r="18" spans="1:21" s="173" customFormat="1" ht="18.75" customHeight="1">
      <c r="A18" s="255"/>
      <c r="B18" s="362" t="s">
        <v>662</v>
      </c>
      <c r="C18" s="362"/>
      <c r="D18" s="323"/>
      <c r="E18" s="323"/>
      <c r="F18" s="355"/>
      <c r="G18" s="356"/>
      <c r="H18" s="356"/>
      <c r="I18" s="357"/>
      <c r="N18" s="245"/>
      <c r="O18" s="246"/>
      <c r="P18" s="246"/>
      <c r="Q18" s="246"/>
      <c r="R18" s="246"/>
      <c r="S18" s="246"/>
      <c r="T18" s="246"/>
      <c r="U18" s="171"/>
    </row>
    <row r="19" spans="1:21" s="173" customFormat="1" ht="18.75" customHeight="1">
      <c r="A19" s="255"/>
      <c r="B19" s="342"/>
      <c r="C19" s="323" t="s">
        <v>698</v>
      </c>
      <c r="D19" s="324"/>
      <c r="E19" s="324"/>
      <c r="F19" s="352"/>
      <c r="G19" s="353"/>
      <c r="H19" s="353"/>
      <c r="I19" s="354">
        <v>18000</v>
      </c>
      <c r="N19" s="245"/>
      <c r="O19" s="246"/>
      <c r="P19" s="246"/>
      <c r="Q19" s="246"/>
      <c r="R19" s="246"/>
      <c r="S19" s="246"/>
      <c r="T19" s="246"/>
      <c r="U19" s="171"/>
    </row>
    <row r="20" spans="1:21" s="173" customFormat="1" ht="18.75" customHeight="1">
      <c r="A20" s="255"/>
      <c r="B20" s="323" t="s">
        <v>699</v>
      </c>
      <c r="C20" s="362"/>
      <c r="D20" s="243"/>
      <c r="E20" s="323"/>
      <c r="F20" s="355"/>
      <c r="G20" s="356"/>
      <c r="H20" s="356"/>
      <c r="I20" s="357"/>
      <c r="N20" s="245"/>
      <c r="O20" s="246"/>
      <c r="P20" s="246"/>
      <c r="Q20" s="246"/>
      <c r="R20" s="246"/>
      <c r="S20" s="246"/>
      <c r="T20" s="246"/>
      <c r="U20" s="171"/>
    </row>
    <row r="21" spans="1:12" s="173" customFormat="1" ht="18.75" customHeight="1">
      <c r="A21" s="253"/>
      <c r="B21" s="342"/>
      <c r="C21" s="288" t="s">
        <v>722</v>
      </c>
      <c r="D21" s="324"/>
      <c r="E21" s="324"/>
      <c r="F21" s="352"/>
      <c r="G21" s="353"/>
      <c r="H21" s="353"/>
      <c r="I21" s="354">
        <v>84514</v>
      </c>
      <c r="K21" s="243"/>
      <c r="L21" s="243"/>
    </row>
    <row r="22" spans="1:12" s="173" customFormat="1" ht="18.75">
      <c r="A22" s="253"/>
      <c r="B22" s="365"/>
      <c r="C22" s="291" t="s">
        <v>721</v>
      </c>
      <c r="D22" s="325"/>
      <c r="E22" s="325"/>
      <c r="F22" s="359"/>
      <c r="G22" s="360"/>
      <c r="H22" s="360"/>
      <c r="I22" s="361">
        <v>22819</v>
      </c>
      <c r="K22" s="342"/>
      <c r="L22" s="243"/>
    </row>
    <row r="23" spans="1:9" s="173" customFormat="1" ht="18.75">
      <c r="A23" s="253"/>
      <c r="B23" s="282"/>
      <c r="C23" s="298"/>
      <c r="D23" s="294"/>
      <c r="E23" s="299" t="s">
        <v>591</v>
      </c>
      <c r="F23" s="294"/>
      <c r="G23" s="295"/>
      <c r="H23" s="295"/>
      <c r="I23" s="295">
        <f>SUM(I15:I22)</f>
        <v>1534566</v>
      </c>
    </row>
    <row r="24" spans="1:9" s="173" customFormat="1" ht="14.25" customHeight="1">
      <c r="A24" s="253"/>
      <c r="B24" s="254"/>
      <c r="C24" s="254"/>
      <c r="D24" s="254"/>
      <c r="E24" s="254"/>
      <c r="F24" s="254"/>
      <c r="G24" s="302"/>
      <c r="H24" s="257"/>
      <c r="I24" s="257"/>
    </row>
    <row r="25" spans="1:9" s="173" customFormat="1" ht="18.75">
      <c r="A25" s="255" t="s">
        <v>586</v>
      </c>
      <c r="B25" s="255"/>
      <c r="C25" s="255"/>
      <c r="D25" s="255"/>
      <c r="E25" s="255"/>
      <c r="F25" s="256"/>
      <c r="G25" s="255"/>
      <c r="H25" s="255"/>
      <c r="I25" s="257"/>
    </row>
    <row r="26" spans="1:9" s="173" customFormat="1" ht="18.75">
      <c r="A26" s="303" t="s">
        <v>587</v>
      </c>
      <c r="B26" s="303"/>
      <c r="C26" s="303"/>
      <c r="D26" s="303"/>
      <c r="E26" s="303"/>
      <c r="F26" s="303" t="s">
        <v>588</v>
      </c>
      <c r="G26" s="303"/>
      <c r="H26" s="303"/>
      <c r="I26" s="257"/>
    </row>
    <row r="27" spans="1:9" s="173" customFormat="1" ht="18.75">
      <c r="A27" s="304" t="s">
        <v>585</v>
      </c>
      <c r="B27" s="303"/>
      <c r="C27" s="303"/>
      <c r="D27" s="303"/>
      <c r="E27" s="303"/>
      <c r="F27" s="261"/>
      <c r="G27" s="261"/>
      <c r="H27" s="261"/>
      <c r="I27" s="257"/>
    </row>
    <row r="28" spans="1:9" s="173" customFormat="1" ht="18.75">
      <c r="A28" s="273" t="s">
        <v>662</v>
      </c>
      <c r="B28" s="341"/>
      <c r="C28" s="341"/>
      <c r="D28" s="305"/>
      <c r="E28" s="282"/>
      <c r="F28" s="273" t="s">
        <v>702</v>
      </c>
      <c r="G28" s="373"/>
      <c r="H28" s="341"/>
      <c r="I28" s="305"/>
    </row>
    <row r="29" spans="1:9" s="251" customFormat="1" ht="15.75" customHeight="1">
      <c r="A29" s="258"/>
      <c r="B29" s="265" t="s">
        <v>663</v>
      </c>
      <c r="C29" s="306"/>
      <c r="D29" s="307">
        <v>304800</v>
      </c>
      <c r="E29" s="282"/>
      <c r="G29" s="288" t="s">
        <v>722</v>
      </c>
      <c r="H29" s="340"/>
      <c r="I29" s="307">
        <v>240000</v>
      </c>
    </row>
    <row r="30" spans="1:9" s="251" customFormat="1" ht="15" customHeight="1">
      <c r="A30" s="258"/>
      <c r="B30" s="363"/>
      <c r="C30" s="364"/>
      <c r="D30" s="298"/>
      <c r="E30" s="337"/>
      <c r="F30" s="338"/>
      <c r="G30" s="291" t="s">
        <v>721</v>
      </c>
      <c r="H30" s="339"/>
      <c r="I30" s="283">
        <v>64800</v>
      </c>
    </row>
    <row r="31" spans="1:9" s="251" customFormat="1" ht="15" customHeight="1">
      <c r="A31" s="258"/>
      <c r="B31" s="367"/>
      <c r="C31" s="368"/>
      <c r="D31" s="290"/>
      <c r="E31" s="337"/>
      <c r="F31" s="338"/>
      <c r="G31" s="266"/>
      <c r="H31" s="266"/>
      <c r="I31" s="290"/>
    </row>
    <row r="32" spans="1:9" s="251" customFormat="1" ht="15" customHeight="1">
      <c r="A32" s="258" t="s">
        <v>592</v>
      </c>
      <c r="B32" s="367"/>
      <c r="C32" s="368"/>
      <c r="D32" s="290"/>
      <c r="E32" s="337"/>
      <c r="F32" s="258" t="s">
        <v>592</v>
      </c>
      <c r="G32" s="367"/>
      <c r="H32" s="368"/>
      <c r="I32" s="290"/>
    </row>
    <row r="33" spans="1:9" s="251" customFormat="1" ht="15" customHeight="1">
      <c r="A33" s="258"/>
      <c r="B33" s="379" t="s">
        <v>708</v>
      </c>
      <c r="C33" s="306"/>
      <c r="D33" s="322">
        <v>50378</v>
      </c>
      <c r="E33" s="337"/>
      <c r="F33" s="258"/>
      <c r="G33" s="379" t="s">
        <v>710</v>
      </c>
      <c r="H33" s="306"/>
      <c r="I33" s="322">
        <v>50378</v>
      </c>
    </row>
    <row r="34" spans="1:9" s="251" customFormat="1" ht="15" customHeight="1">
      <c r="A34" s="258"/>
      <c r="B34" s="335" t="s">
        <v>709</v>
      </c>
      <c r="C34" s="336"/>
      <c r="D34" s="283">
        <v>13602</v>
      </c>
      <c r="E34" s="337"/>
      <c r="F34" s="258"/>
      <c r="G34" s="335" t="s">
        <v>711</v>
      </c>
      <c r="H34" s="336"/>
      <c r="I34" s="283">
        <v>13602</v>
      </c>
    </row>
    <row r="35" spans="1:9" s="251" customFormat="1" ht="15" customHeight="1">
      <c r="A35" s="258"/>
      <c r="B35" s="367"/>
      <c r="C35" s="368"/>
      <c r="D35" s="290"/>
      <c r="E35" s="337"/>
      <c r="F35" s="338"/>
      <c r="G35" s="266"/>
      <c r="H35" s="266"/>
      <c r="I35" s="290"/>
    </row>
    <row r="36" spans="1:9" s="251" customFormat="1" ht="15" customHeight="1">
      <c r="A36" s="259" t="s">
        <v>712</v>
      </c>
      <c r="B36" s="379"/>
      <c r="C36" s="306"/>
      <c r="D36" s="322">
        <v>100000</v>
      </c>
      <c r="E36" s="337"/>
      <c r="F36" s="338"/>
      <c r="G36" s="378" t="s">
        <v>714</v>
      </c>
      <c r="H36" s="378"/>
      <c r="I36" s="322">
        <v>130000</v>
      </c>
    </row>
    <row r="37" spans="1:9" s="251" customFormat="1" ht="15" customHeight="1">
      <c r="A37" s="376" t="s">
        <v>713</v>
      </c>
      <c r="B37" s="367"/>
      <c r="C37" s="368"/>
      <c r="D37" s="290"/>
      <c r="E37" s="337"/>
      <c r="F37" s="338"/>
      <c r="G37" s="339" t="s">
        <v>715</v>
      </c>
      <c r="H37" s="339"/>
      <c r="I37" s="283">
        <v>18900</v>
      </c>
    </row>
    <row r="38" spans="1:9" s="251" customFormat="1" ht="15" customHeight="1">
      <c r="A38" s="258"/>
      <c r="B38" s="288" t="s">
        <v>722</v>
      </c>
      <c r="C38" s="306"/>
      <c r="D38" s="322">
        <v>48900</v>
      </c>
      <c r="E38" s="337"/>
      <c r="F38" s="338"/>
      <c r="G38" s="266"/>
      <c r="H38" s="266"/>
      <c r="I38" s="290"/>
    </row>
    <row r="39" spans="1:9" s="251" customFormat="1" ht="15" customHeight="1">
      <c r="A39" s="258"/>
      <c r="B39" s="367"/>
      <c r="C39" s="368"/>
      <c r="D39" s="290"/>
      <c r="E39" s="337"/>
      <c r="F39" s="338"/>
      <c r="G39" s="266"/>
      <c r="H39" s="266"/>
      <c r="I39" s="290"/>
    </row>
    <row r="40" spans="1:9" s="251" customFormat="1" ht="15" customHeight="1">
      <c r="A40" s="258" t="s">
        <v>592</v>
      </c>
      <c r="B40" s="367"/>
      <c r="C40" s="368"/>
      <c r="D40" s="290"/>
      <c r="E40" s="337"/>
      <c r="F40" s="258" t="s">
        <v>592</v>
      </c>
      <c r="G40" s="266"/>
      <c r="H40" s="266"/>
      <c r="I40" s="290"/>
    </row>
    <row r="41" spans="1:9" s="251" customFormat="1" ht="15" customHeight="1">
      <c r="A41" s="258"/>
      <c r="B41" s="379" t="s">
        <v>716</v>
      </c>
      <c r="C41" s="306"/>
      <c r="D41" s="322">
        <v>20157</v>
      </c>
      <c r="E41" s="337"/>
      <c r="F41" s="338"/>
      <c r="G41" s="378" t="s">
        <v>718</v>
      </c>
      <c r="H41" s="378"/>
      <c r="I41" s="322">
        <v>20157</v>
      </c>
    </row>
    <row r="42" spans="1:9" s="251" customFormat="1" ht="15" customHeight="1">
      <c r="A42" s="258"/>
      <c r="B42" s="379" t="s">
        <v>717</v>
      </c>
      <c r="C42" s="306"/>
      <c r="D42" s="322">
        <v>5443</v>
      </c>
      <c r="E42" s="337"/>
      <c r="F42" s="338"/>
      <c r="G42" s="378" t="s">
        <v>719</v>
      </c>
      <c r="H42" s="378"/>
      <c r="I42" s="322">
        <v>5443</v>
      </c>
    </row>
    <row r="43" spans="1:9" s="251" customFormat="1" ht="15" customHeight="1">
      <c r="A43" s="258"/>
      <c r="B43" s="367"/>
      <c r="C43" s="368"/>
      <c r="D43" s="290"/>
      <c r="E43" s="337"/>
      <c r="F43" s="338"/>
      <c r="G43" s="266"/>
      <c r="H43" s="266"/>
      <c r="I43" s="290"/>
    </row>
    <row r="44" spans="1:9" s="251" customFormat="1" ht="15" customHeight="1">
      <c r="A44" s="376" t="s">
        <v>713</v>
      </c>
      <c r="B44" s="367"/>
      <c r="C44" s="368"/>
      <c r="D44" s="290"/>
      <c r="E44" s="337"/>
      <c r="F44" s="376" t="s">
        <v>713</v>
      </c>
      <c r="G44" s="266"/>
      <c r="H44" s="266"/>
      <c r="I44" s="290"/>
    </row>
    <row r="45" spans="1:9" s="251" customFormat="1" ht="15" customHeight="1">
      <c r="A45" s="258"/>
      <c r="B45" s="288" t="s">
        <v>721</v>
      </c>
      <c r="C45" s="306"/>
      <c r="D45" s="322">
        <v>56000</v>
      </c>
      <c r="E45" s="337"/>
      <c r="F45" s="338"/>
      <c r="G45" s="347" t="s">
        <v>605</v>
      </c>
      <c r="H45" s="378"/>
      <c r="I45" s="322">
        <v>38260</v>
      </c>
    </row>
    <row r="46" spans="1:9" s="251" customFormat="1" ht="15" customHeight="1">
      <c r="A46" s="258"/>
      <c r="B46" s="367"/>
      <c r="C46" s="368"/>
      <c r="D46" s="290"/>
      <c r="E46" s="337"/>
      <c r="F46" s="338"/>
      <c r="G46" s="347" t="s">
        <v>720</v>
      </c>
      <c r="H46" s="378"/>
      <c r="I46" s="322">
        <v>17740</v>
      </c>
    </row>
    <row r="47" spans="1:9" s="251" customFormat="1" ht="15" customHeight="1">
      <c r="A47" s="258"/>
      <c r="B47" s="367"/>
      <c r="C47" s="368"/>
      <c r="D47" s="290"/>
      <c r="E47" s="337"/>
      <c r="F47" s="338"/>
      <c r="G47" s="282"/>
      <c r="H47" s="266"/>
      <c r="I47" s="290"/>
    </row>
    <row r="48" spans="1:9" s="251" customFormat="1" ht="15" customHeight="1">
      <c r="A48" s="258" t="s">
        <v>723</v>
      </c>
      <c r="B48" s="367"/>
      <c r="C48" s="368"/>
      <c r="D48" s="290"/>
      <c r="E48" s="337"/>
      <c r="F48" s="338" t="s">
        <v>608</v>
      </c>
      <c r="G48" s="282"/>
      <c r="H48" s="266"/>
      <c r="I48" s="290"/>
    </row>
    <row r="49" spans="1:9" s="251" customFormat="1" ht="15" customHeight="1">
      <c r="A49" s="258"/>
      <c r="B49" s="291" t="s">
        <v>722</v>
      </c>
      <c r="C49" s="306"/>
      <c r="D49" s="322">
        <v>136000</v>
      </c>
      <c r="E49" s="337"/>
      <c r="F49" s="338"/>
      <c r="G49" s="347" t="s">
        <v>605</v>
      </c>
      <c r="H49" s="378"/>
      <c r="I49" s="322">
        <v>117890</v>
      </c>
    </row>
    <row r="50" spans="1:9" s="251" customFormat="1" ht="15" customHeight="1">
      <c r="A50" s="258"/>
      <c r="B50" s="291" t="s">
        <v>721</v>
      </c>
      <c r="C50" s="336"/>
      <c r="D50" s="283">
        <v>40000</v>
      </c>
      <c r="E50" s="337"/>
      <c r="F50" s="338"/>
      <c r="G50" s="348" t="s">
        <v>720</v>
      </c>
      <c r="H50" s="339"/>
      <c r="I50" s="283">
        <v>39940</v>
      </c>
    </row>
    <row r="51" spans="1:9" s="251" customFormat="1" ht="15" customHeight="1">
      <c r="A51" s="338" t="s">
        <v>608</v>
      </c>
      <c r="B51" s="367"/>
      <c r="C51" s="368"/>
      <c r="D51" s="290"/>
      <c r="E51" s="337"/>
      <c r="F51" s="338"/>
      <c r="G51" s="291" t="s">
        <v>722</v>
      </c>
      <c r="H51" s="339"/>
      <c r="I51" s="283">
        <v>69000</v>
      </c>
    </row>
    <row r="52" spans="1:9" s="251" customFormat="1" ht="15" customHeight="1">
      <c r="A52" s="338"/>
      <c r="B52" s="291" t="s">
        <v>721</v>
      </c>
      <c r="C52" s="306"/>
      <c r="D52" s="322">
        <v>29000</v>
      </c>
      <c r="E52" s="337"/>
      <c r="F52" s="338"/>
      <c r="G52" s="282"/>
      <c r="H52" s="266"/>
      <c r="I52" s="290"/>
    </row>
    <row r="53" spans="1:9" s="251" customFormat="1" ht="15" customHeight="1">
      <c r="A53" s="338" t="s">
        <v>724</v>
      </c>
      <c r="B53" s="367"/>
      <c r="C53" s="368"/>
      <c r="D53" s="290"/>
      <c r="E53" s="337"/>
      <c r="F53" s="338"/>
      <c r="G53" s="282"/>
      <c r="H53" s="266"/>
      <c r="I53" s="290"/>
    </row>
    <row r="54" spans="1:9" s="251" customFormat="1" ht="15" customHeight="1">
      <c r="A54" s="258"/>
      <c r="B54" s="288" t="s">
        <v>722</v>
      </c>
      <c r="C54" s="306"/>
      <c r="D54" s="322">
        <v>10000</v>
      </c>
      <c r="E54" s="337"/>
      <c r="F54" s="338"/>
      <c r="G54" s="282"/>
      <c r="H54" s="266"/>
      <c r="I54" s="290"/>
    </row>
    <row r="55" spans="1:9" s="251" customFormat="1" ht="15" customHeight="1">
      <c r="A55" s="258"/>
      <c r="B55" s="291" t="s">
        <v>721</v>
      </c>
      <c r="C55" s="336"/>
      <c r="D55" s="283">
        <v>2700</v>
      </c>
      <c r="E55" s="337"/>
      <c r="F55" s="338"/>
      <c r="G55" s="282"/>
      <c r="H55" s="266"/>
      <c r="I55" s="290"/>
    </row>
    <row r="56" spans="1:9" s="251" customFormat="1" ht="15" customHeight="1">
      <c r="A56" s="258" t="s">
        <v>725</v>
      </c>
      <c r="B56" s="282"/>
      <c r="C56" s="368"/>
      <c r="D56" s="290"/>
      <c r="E56" s="337"/>
      <c r="F56" s="338"/>
      <c r="G56" s="282"/>
      <c r="H56" s="266"/>
      <c r="I56" s="290"/>
    </row>
    <row r="57" spans="1:9" s="251" customFormat="1" ht="15" customHeight="1">
      <c r="A57" s="258"/>
      <c r="B57" s="288" t="s">
        <v>722</v>
      </c>
      <c r="C57" s="306"/>
      <c r="D57" s="322">
        <v>9130</v>
      </c>
      <c r="E57" s="337"/>
      <c r="F57" s="338"/>
      <c r="G57" s="282"/>
      <c r="H57" s="266"/>
      <c r="I57" s="290"/>
    </row>
    <row r="58" spans="1:9" s="251" customFormat="1" ht="15" customHeight="1">
      <c r="A58" s="258"/>
      <c r="B58" s="367"/>
      <c r="C58" s="368"/>
      <c r="D58" s="290"/>
      <c r="E58" s="337"/>
      <c r="F58" s="338"/>
      <c r="G58" s="266"/>
      <c r="H58" s="266"/>
      <c r="I58" s="290"/>
    </row>
    <row r="59" spans="1:9" s="251" customFormat="1" ht="15" customHeight="1">
      <c r="A59" s="261" t="s">
        <v>682</v>
      </c>
      <c r="B59" s="367"/>
      <c r="C59" s="368"/>
      <c r="D59" s="290"/>
      <c r="E59" s="337"/>
      <c r="F59" s="258" t="s">
        <v>682</v>
      </c>
      <c r="G59" s="266"/>
      <c r="H59" s="266"/>
      <c r="I59" s="290"/>
    </row>
    <row r="60" spans="1:9" s="251" customFormat="1" ht="15" customHeight="1">
      <c r="A60" s="258"/>
      <c r="B60" s="288" t="s">
        <v>722</v>
      </c>
      <c r="C60" s="306"/>
      <c r="D60" s="322">
        <v>25733</v>
      </c>
      <c r="E60" s="337"/>
      <c r="F60" s="338"/>
      <c r="G60" s="347" t="s">
        <v>605</v>
      </c>
      <c r="H60" s="378"/>
      <c r="I60" s="322">
        <v>20000</v>
      </c>
    </row>
    <row r="61" spans="1:9" s="251" customFormat="1" ht="15" customHeight="1">
      <c r="A61" s="258"/>
      <c r="B61" s="367"/>
      <c r="C61" s="368"/>
      <c r="D61" s="290"/>
      <c r="E61" s="337"/>
      <c r="F61" s="338"/>
      <c r="G61" s="377" t="s">
        <v>720</v>
      </c>
      <c r="H61" s="380"/>
      <c r="I61" s="298">
        <v>5733</v>
      </c>
    </row>
    <row r="62" spans="1:9" s="251" customFormat="1" ht="15" customHeight="1">
      <c r="A62" s="258"/>
      <c r="B62" s="367"/>
      <c r="C62" s="368"/>
      <c r="D62" s="290"/>
      <c r="E62" s="337"/>
      <c r="F62" s="338"/>
      <c r="G62" s="266"/>
      <c r="H62" s="266"/>
      <c r="I62" s="290"/>
    </row>
    <row r="63" spans="1:9" s="251" customFormat="1" ht="15" customHeight="1">
      <c r="A63" s="376" t="s">
        <v>713</v>
      </c>
      <c r="B63" s="367"/>
      <c r="C63" s="368"/>
      <c r="D63" s="290"/>
      <c r="E63" s="337"/>
      <c r="F63" s="338" t="s">
        <v>726</v>
      </c>
      <c r="G63" s="266"/>
      <c r="H63" s="266"/>
      <c r="I63" s="290"/>
    </row>
    <row r="64" spans="1:9" s="251" customFormat="1" ht="15" customHeight="1">
      <c r="A64" s="258"/>
      <c r="B64" s="288" t="s">
        <v>722</v>
      </c>
      <c r="C64" s="306"/>
      <c r="D64" s="322">
        <v>44704</v>
      </c>
      <c r="E64" s="337"/>
      <c r="F64" s="338"/>
      <c r="G64" s="288" t="s">
        <v>722</v>
      </c>
      <c r="H64" s="378"/>
      <c r="I64" s="322">
        <v>35200</v>
      </c>
    </row>
    <row r="65" spans="2:9" s="366" customFormat="1" ht="13.5" customHeight="1">
      <c r="B65" s="280"/>
      <c r="C65" s="280"/>
      <c r="D65" s="280"/>
      <c r="E65" s="280"/>
      <c r="F65" s="300"/>
      <c r="G65" s="291" t="s">
        <v>721</v>
      </c>
      <c r="H65" s="372"/>
      <c r="I65" s="312">
        <v>9504</v>
      </c>
    </row>
    <row r="66" spans="1:9" s="366" customFormat="1" ht="25.5" customHeight="1">
      <c r="A66" s="280"/>
      <c r="B66" s="280"/>
      <c r="C66" s="280"/>
      <c r="D66" s="280"/>
      <c r="E66" s="280"/>
      <c r="F66" s="300"/>
      <c r="G66" s="282"/>
      <c r="H66" s="373"/>
      <c r="I66" s="305"/>
    </row>
    <row r="67" spans="1:9" s="366" customFormat="1" ht="25.5" customHeight="1">
      <c r="A67" s="280" t="s">
        <v>703</v>
      </c>
      <c r="B67" s="280"/>
      <c r="C67" s="280"/>
      <c r="D67" s="280"/>
      <c r="E67" s="280"/>
      <c r="F67" s="300"/>
      <c r="G67" s="282"/>
      <c r="H67" s="373"/>
      <c r="I67" s="305"/>
    </row>
    <row r="68" spans="1:9" s="366" customFormat="1" ht="25.5" customHeight="1">
      <c r="A68" s="280"/>
      <c r="B68" s="280"/>
      <c r="C68" s="280"/>
      <c r="D68" s="280"/>
      <c r="E68" s="280"/>
      <c r="F68" s="300"/>
      <c r="G68" s="282"/>
      <c r="H68" s="373"/>
      <c r="I68" s="305"/>
    </row>
    <row r="69" spans="1:9" s="251" customFormat="1" ht="17.25" customHeight="1">
      <c r="A69" s="301"/>
      <c r="B69" s="301"/>
      <c r="C69" s="301"/>
      <c r="D69" s="301"/>
      <c r="E69" s="301"/>
      <c r="F69" s="382" t="s">
        <v>590</v>
      </c>
      <c r="G69" s="382"/>
      <c r="H69" s="341"/>
      <c r="I69" s="305"/>
    </row>
    <row r="70" spans="1:9" s="251" customFormat="1" ht="21.75" customHeight="1">
      <c r="A70" s="301"/>
      <c r="B70" s="301"/>
      <c r="C70" s="301"/>
      <c r="D70" s="301"/>
      <c r="E70" s="280"/>
      <c r="F70" s="382" t="s">
        <v>87</v>
      </c>
      <c r="G70" s="382"/>
      <c r="H70" s="341"/>
      <c r="I70" s="305"/>
    </row>
    <row r="71" spans="1:9" s="147" customFormat="1" ht="13.5" customHeight="1">
      <c r="A71" s="253"/>
      <c r="B71" s="282"/>
      <c r="C71" s="290"/>
      <c r="D71" s="280"/>
      <c r="E71" s="280"/>
      <c r="F71" s="280"/>
      <c r="G71" s="287"/>
      <c r="H71" s="301"/>
      <c r="I71" s="258"/>
    </row>
    <row r="72" spans="1:9" s="147" customFormat="1" ht="18.75">
      <c r="A72" s="310"/>
      <c r="B72" s="310"/>
      <c r="C72" s="310"/>
      <c r="D72" s="310"/>
      <c r="E72" s="310"/>
      <c r="F72" s="310"/>
      <c r="G72" s="310"/>
      <c r="H72" s="310"/>
      <c r="I72" s="310"/>
    </row>
    <row r="73" spans="1:9" s="147" customFormat="1" ht="18.75">
      <c r="A73" s="310"/>
      <c r="B73" s="310"/>
      <c r="C73" s="310"/>
      <c r="D73" s="310"/>
      <c r="E73" s="310"/>
      <c r="F73" s="310"/>
      <c r="G73" s="310"/>
      <c r="H73" s="310"/>
      <c r="I73" s="310"/>
    </row>
    <row r="74" spans="1:9" ht="15">
      <c r="A74" s="310"/>
      <c r="B74" s="310"/>
      <c r="C74" s="310"/>
      <c r="D74" s="310"/>
      <c r="E74" s="310"/>
      <c r="F74" s="310"/>
      <c r="G74" s="310"/>
      <c r="H74" s="310"/>
      <c r="I74" s="310"/>
    </row>
    <row r="75" spans="1:9" ht="18.75" customHeight="1">
      <c r="A75" s="319"/>
      <c r="B75" s="319"/>
      <c r="C75" s="319"/>
      <c r="D75" s="319"/>
      <c r="E75" s="319"/>
      <c r="F75" s="319"/>
      <c r="G75" s="319"/>
      <c r="H75" s="319"/>
      <c r="I75" s="319"/>
    </row>
    <row r="76" spans="1:9" ht="12" customHeight="1">
      <c r="A76" s="258"/>
      <c r="B76" s="258"/>
      <c r="C76" s="258"/>
      <c r="D76" s="258"/>
      <c r="E76" s="258"/>
      <c r="F76" s="309"/>
      <c r="G76" s="258"/>
      <c r="H76" s="258"/>
      <c r="I76" s="310"/>
    </row>
    <row r="77" spans="1:9" s="149" customFormat="1" ht="18.75">
      <c r="A77" s="255"/>
      <c r="B77" s="255"/>
      <c r="C77" s="255"/>
      <c r="D77" s="255"/>
      <c r="E77" s="255"/>
      <c r="F77" s="256"/>
      <c r="G77" s="255"/>
      <c r="H77" s="255"/>
      <c r="I77" s="255"/>
    </row>
    <row r="78" spans="1:9" s="147" customFormat="1" ht="18.75">
      <c r="A78" s="303"/>
      <c r="B78" s="303"/>
      <c r="C78" s="303"/>
      <c r="D78" s="303"/>
      <c r="E78" s="303"/>
      <c r="F78" s="303"/>
      <c r="G78" s="303"/>
      <c r="H78" s="303"/>
      <c r="I78" s="261"/>
    </row>
    <row r="79" spans="1:9" s="147" customFormat="1" ht="16.5" customHeight="1">
      <c r="A79" s="304"/>
      <c r="B79" s="303"/>
      <c r="C79" s="303"/>
      <c r="D79" s="303"/>
      <c r="E79" s="303"/>
      <c r="F79" s="261"/>
      <c r="G79" s="261"/>
      <c r="H79" s="261"/>
      <c r="I79" s="261"/>
    </row>
    <row r="80" spans="1:9" s="149" customFormat="1" ht="15.75" customHeight="1">
      <c r="A80" s="261"/>
      <c r="B80" s="261"/>
      <c r="C80" s="261"/>
      <c r="D80" s="261"/>
      <c r="E80" s="261"/>
      <c r="F80" s="258"/>
      <c r="G80" s="341"/>
      <c r="H80" s="341"/>
      <c r="I80" s="305"/>
    </row>
    <row r="81" spans="1:10" s="167" customFormat="1" ht="21" customHeight="1">
      <c r="A81" s="258"/>
      <c r="B81" s="261"/>
      <c r="C81" s="282"/>
      <c r="D81" s="313"/>
      <c r="E81" s="282"/>
      <c r="F81" s="261"/>
      <c r="G81" s="371"/>
      <c r="H81" s="371"/>
      <c r="I81" s="305"/>
      <c r="J81" s="169"/>
    </row>
    <row r="82" spans="1:10" s="147" customFormat="1" ht="24" customHeight="1">
      <c r="A82" s="258"/>
      <c r="B82" s="371"/>
      <c r="C82" s="371"/>
      <c r="D82" s="305"/>
      <c r="E82" s="282"/>
      <c r="F82" s="282"/>
      <c r="G82" s="290"/>
      <c r="H82" s="290"/>
      <c r="I82" s="313"/>
      <c r="J82" s="151"/>
    </row>
    <row r="83" spans="1:10" ht="18.75" customHeight="1">
      <c r="A83" s="258"/>
      <c r="B83" s="261"/>
      <c r="C83" s="261"/>
      <c r="D83" s="261"/>
      <c r="E83" s="282"/>
      <c r="F83" s="314"/>
      <c r="G83" s="274"/>
      <c r="H83" s="274"/>
      <c r="I83" s="273"/>
      <c r="J83" s="237"/>
    </row>
    <row r="84" spans="1:10" ht="15">
      <c r="A84" s="258"/>
      <c r="B84" s="261"/>
      <c r="C84" s="261"/>
      <c r="D84" s="268"/>
      <c r="E84" s="369"/>
      <c r="F84" s="261"/>
      <c r="G84" s="370"/>
      <c r="H84" s="261"/>
      <c r="I84" s="273"/>
      <c r="J84" s="237"/>
    </row>
    <row r="85" spans="1:10" ht="15">
      <c r="A85" s="258"/>
      <c r="B85" s="261"/>
      <c r="C85" s="282"/>
      <c r="D85" s="268"/>
      <c r="E85" s="369"/>
      <c r="F85" s="261"/>
      <c r="G85" s="370"/>
      <c r="H85" s="261"/>
      <c r="I85" s="273"/>
      <c r="J85" s="237"/>
    </row>
    <row r="86" spans="1:10" ht="15">
      <c r="A86" s="258"/>
      <c r="B86" s="371"/>
      <c r="C86" s="371"/>
      <c r="D86" s="268"/>
      <c r="E86" s="369"/>
      <c r="F86" s="261"/>
      <c r="G86" s="370"/>
      <c r="H86" s="369"/>
      <c r="I86" s="273"/>
      <c r="J86" s="237"/>
    </row>
    <row r="87" spans="1:11" ht="15.75">
      <c r="A87" s="258"/>
      <c r="B87" s="261"/>
      <c r="C87" s="261"/>
      <c r="D87" s="268"/>
      <c r="E87" s="261"/>
      <c r="F87" s="261"/>
      <c r="G87" s="370"/>
      <c r="H87" s="261"/>
      <c r="I87" s="273"/>
      <c r="J87" s="346"/>
      <c r="K87" s="2"/>
    </row>
    <row r="88" spans="1:11" ht="15.75">
      <c r="A88" s="258"/>
      <c r="B88" s="261"/>
      <c r="C88" s="261"/>
      <c r="D88" s="268"/>
      <c r="E88" s="261"/>
      <c r="F88" s="261"/>
      <c r="G88" s="370"/>
      <c r="H88" s="261"/>
      <c r="I88" s="273"/>
      <c r="J88" s="346"/>
      <c r="K88" s="2"/>
    </row>
    <row r="89" spans="1:11" ht="15.75">
      <c r="A89" s="258"/>
      <c r="B89" s="371"/>
      <c r="C89" s="371"/>
      <c r="D89" s="268"/>
      <c r="E89" s="261"/>
      <c r="F89" s="261"/>
      <c r="G89" s="370"/>
      <c r="H89" s="261"/>
      <c r="I89" s="273"/>
      <c r="J89" s="346"/>
      <c r="K89" s="2"/>
    </row>
    <row r="90" spans="1:11" ht="15.75">
      <c r="A90" s="258"/>
      <c r="B90" s="261"/>
      <c r="C90" s="261"/>
      <c r="D90" s="268"/>
      <c r="E90" s="261"/>
      <c r="F90" s="261"/>
      <c r="G90" s="370"/>
      <c r="H90" s="261"/>
      <c r="I90" s="273"/>
      <c r="J90" s="346"/>
      <c r="K90" s="2"/>
    </row>
    <row r="91" spans="1:10" s="147" customFormat="1" ht="18.75">
      <c r="A91" s="254"/>
      <c r="B91" s="280"/>
      <c r="C91" s="280"/>
      <c r="D91" s="280"/>
      <c r="E91" s="280"/>
      <c r="F91" s="300"/>
      <c r="G91" s="280"/>
      <c r="H91" s="320"/>
      <c r="I91" s="261"/>
      <c r="J91" s="151"/>
    </row>
    <row r="92" spans="1:9" ht="18.75" customHeight="1">
      <c r="A92" s="301"/>
      <c r="B92" s="301"/>
      <c r="C92" s="301"/>
      <c r="D92" s="301"/>
      <c r="E92" s="301"/>
      <c r="F92" s="381"/>
      <c r="G92" s="381"/>
      <c r="H92" s="321"/>
      <c r="I92" s="268"/>
    </row>
    <row r="93" spans="1:9" ht="18.75" customHeight="1">
      <c r="A93" s="301"/>
      <c r="B93" s="301"/>
      <c r="C93" s="301"/>
      <c r="D93" s="301"/>
      <c r="E93" s="280"/>
      <c r="F93" s="381"/>
      <c r="G93" s="381"/>
      <c r="H93" s="308"/>
      <c r="I93" s="268"/>
    </row>
    <row r="94" spans="1:9" ht="16.5" customHeight="1">
      <c r="A94" s="301"/>
      <c r="B94" s="301"/>
      <c r="C94" s="301"/>
      <c r="D94" s="301"/>
      <c r="E94" s="301"/>
      <c r="F94" s="308"/>
      <c r="G94" s="301"/>
      <c r="H94" s="301"/>
      <c r="I94" s="268"/>
    </row>
    <row r="95" spans="1:9" ht="16.5" customHeight="1">
      <c r="A95" s="212"/>
      <c r="B95" s="212"/>
      <c r="C95" s="212"/>
      <c r="D95" s="212"/>
      <c r="E95" s="212"/>
      <c r="F95" s="215"/>
      <c r="G95" s="212"/>
      <c r="H95" s="212"/>
      <c r="I95" s="193"/>
    </row>
    <row r="96" spans="1:9" ht="17.25" customHeight="1">
      <c r="A96" s="200"/>
      <c r="B96" s="212"/>
      <c r="C96" s="212"/>
      <c r="D96" s="212"/>
      <c r="E96" s="212"/>
      <c r="F96" s="200"/>
      <c r="G96" s="213"/>
      <c r="H96" s="212"/>
      <c r="I96" s="212"/>
    </row>
    <row r="97" spans="1:9" ht="17.25">
      <c r="A97" s="212"/>
      <c r="B97" s="212"/>
      <c r="C97" s="212"/>
      <c r="D97" s="212"/>
      <c r="E97" s="212"/>
      <c r="F97" s="212"/>
      <c r="G97" s="215"/>
      <c r="H97" s="212"/>
      <c r="I97" s="212"/>
    </row>
    <row r="98" spans="1:9" ht="17.25">
      <c r="A98" s="200"/>
      <c r="B98" s="200"/>
      <c r="C98" s="212"/>
      <c r="D98" s="212"/>
      <c r="E98" s="212"/>
      <c r="F98" s="200"/>
      <c r="G98" s="210"/>
      <c r="H98" s="212"/>
      <c r="I98" s="212"/>
    </row>
    <row r="99" spans="1:9" ht="17.25">
      <c r="A99" s="200"/>
      <c r="B99" s="200"/>
      <c r="C99" s="212"/>
      <c r="D99" s="212"/>
      <c r="E99" s="212"/>
      <c r="F99" s="200"/>
      <c r="G99" s="210"/>
      <c r="H99" s="212"/>
      <c r="I99" s="212"/>
    </row>
    <row r="100" spans="1:9" ht="17.25">
      <c r="A100" s="200"/>
      <c r="B100" s="212"/>
      <c r="C100" s="212"/>
      <c r="D100" s="212"/>
      <c r="E100" s="212"/>
      <c r="F100" s="200"/>
      <c r="G100" s="213"/>
      <c r="H100" s="212"/>
      <c r="I100" s="212"/>
    </row>
    <row r="101" spans="1:9" ht="17.25">
      <c r="A101" s="200"/>
      <c r="B101" s="212"/>
      <c r="C101" s="212"/>
      <c r="D101" s="212"/>
      <c r="E101" s="212"/>
      <c r="F101" s="200"/>
      <c r="G101" s="213"/>
      <c r="H101" s="212"/>
      <c r="I101" s="212"/>
    </row>
    <row r="102" spans="1:9" s="173" customFormat="1" ht="18.75">
      <c r="A102" s="196"/>
      <c r="B102" s="168"/>
      <c r="C102" s="168"/>
      <c r="D102" s="168"/>
      <c r="E102" s="168"/>
      <c r="F102" s="168"/>
      <c r="G102" s="177"/>
      <c r="H102" s="186"/>
      <c r="I102" s="186"/>
    </row>
    <row r="103" spans="1:9" s="173" customFormat="1" ht="18.75">
      <c r="A103" s="196"/>
      <c r="B103" s="168"/>
      <c r="C103" s="168"/>
      <c r="D103" s="168"/>
      <c r="E103" s="168"/>
      <c r="F103" s="216"/>
      <c r="G103" s="217"/>
      <c r="H103" s="218"/>
      <c r="I103" s="218"/>
    </row>
    <row r="104" spans="1:9" s="147" customFormat="1" ht="18.75">
      <c r="A104" s="200"/>
      <c r="B104" s="200"/>
      <c r="C104" s="200"/>
      <c r="D104" s="200"/>
      <c r="E104" s="200"/>
      <c r="F104" s="216"/>
      <c r="G104" s="219"/>
      <c r="H104" s="216"/>
      <c r="I104" s="216"/>
    </row>
    <row r="105" spans="1:9" ht="17.25">
      <c r="A105" s="212"/>
      <c r="B105" s="212"/>
      <c r="C105" s="212"/>
      <c r="D105" s="212"/>
      <c r="E105" s="212"/>
      <c r="F105" s="212"/>
      <c r="G105" s="215"/>
      <c r="H105" s="212"/>
      <c r="I105" s="212"/>
    </row>
    <row r="106" spans="1:9" ht="17.25">
      <c r="A106" s="212"/>
      <c r="B106" s="212"/>
      <c r="C106" s="212"/>
      <c r="D106" s="212"/>
      <c r="E106" s="212"/>
      <c r="F106" s="212"/>
      <c r="G106" s="215"/>
      <c r="H106" s="212"/>
      <c r="I106" s="212"/>
    </row>
    <row r="107" spans="1:9" ht="17.25">
      <c r="A107" s="212"/>
      <c r="B107" s="212"/>
      <c r="C107" s="212"/>
      <c r="D107" s="212"/>
      <c r="E107" s="212"/>
      <c r="F107" s="212"/>
      <c r="G107" s="215"/>
      <c r="H107" s="212"/>
      <c r="I107" s="212"/>
    </row>
    <row r="108" spans="1:9" ht="17.25">
      <c r="A108" s="212"/>
      <c r="B108" s="212"/>
      <c r="C108" s="212"/>
      <c r="D108" s="212"/>
      <c r="E108" s="212"/>
      <c r="F108" s="212"/>
      <c r="G108" s="215"/>
      <c r="H108" s="212"/>
      <c r="I108" s="212"/>
    </row>
    <row r="109" spans="1:9" ht="17.25">
      <c r="A109" s="212"/>
      <c r="B109" s="212"/>
      <c r="C109" s="212"/>
      <c r="D109" s="212"/>
      <c r="E109" s="212"/>
      <c r="F109" s="212"/>
      <c r="G109" s="215"/>
      <c r="H109" s="212"/>
      <c r="I109" s="212"/>
    </row>
    <row r="110" spans="1:9" ht="17.25">
      <c r="A110" s="212"/>
      <c r="B110" s="212"/>
      <c r="C110" s="212"/>
      <c r="D110" s="212"/>
      <c r="E110" s="212"/>
      <c r="F110" s="212"/>
      <c r="G110" s="215"/>
      <c r="H110" s="212"/>
      <c r="I110" s="212"/>
    </row>
    <row r="111" spans="1:9" ht="17.25">
      <c r="A111" s="212"/>
      <c r="B111" s="212"/>
      <c r="C111" s="212"/>
      <c r="D111" s="212"/>
      <c r="E111" s="212"/>
      <c r="F111" s="212"/>
      <c r="G111" s="215"/>
      <c r="H111" s="212"/>
      <c r="I111" s="212"/>
    </row>
    <row r="112" spans="1:9" ht="17.25">
      <c r="A112" s="212"/>
      <c r="B112" s="212"/>
      <c r="C112" s="212"/>
      <c r="D112" s="212"/>
      <c r="E112" s="212"/>
      <c r="F112" s="212"/>
      <c r="G112" s="215"/>
      <c r="H112" s="212"/>
      <c r="I112" s="212"/>
    </row>
    <row r="113" spans="1:9" ht="17.25">
      <c r="A113" s="212"/>
      <c r="B113" s="212"/>
      <c r="C113" s="212"/>
      <c r="D113" s="212"/>
      <c r="E113" s="212"/>
      <c r="F113" s="212"/>
      <c r="G113" s="215"/>
      <c r="H113" s="212"/>
      <c r="I113" s="212"/>
    </row>
    <row r="114" spans="1:9" ht="17.25">
      <c r="A114" s="212"/>
      <c r="B114" s="212"/>
      <c r="C114" s="212"/>
      <c r="D114" s="212"/>
      <c r="E114" s="212"/>
      <c r="F114" s="212"/>
      <c r="G114" s="215"/>
      <c r="H114" s="212"/>
      <c r="I114" s="212"/>
    </row>
  </sheetData>
  <sheetProtection/>
  <mergeCells count="6">
    <mergeCell ref="F93:G93"/>
    <mergeCell ref="F92:G92"/>
    <mergeCell ref="F69:G69"/>
    <mergeCell ref="F70:G70"/>
    <mergeCell ref="A1:I1"/>
    <mergeCell ref="A2:I2"/>
  </mergeCells>
  <printOptions horizontalCentered="1"/>
  <pageMargins left="0.7086614173228347" right="0.7086614173228347" top="0.2755905511811024" bottom="0.2755905511811024" header="0.1968503937007874" footer="0.15748031496062992"/>
  <pageSetup fitToHeight="0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3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419" t="s">
        <v>574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2" customFormat="1" ht="15.75">
      <c r="A2" s="414" t="s">
        <v>529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2:5" ht="15">
      <c r="B3" s="42"/>
      <c r="C3" s="42"/>
      <c r="D3" s="42"/>
      <c r="E3" s="42"/>
    </row>
    <row r="4" spans="1:10" s="11" customFormat="1" ht="47.25">
      <c r="A4" s="89" t="s">
        <v>9</v>
      </c>
      <c r="B4" s="4" t="s">
        <v>571</v>
      </c>
      <c r="C4" s="4" t="s">
        <v>572</v>
      </c>
      <c r="D4" s="4" t="s">
        <v>573</v>
      </c>
      <c r="E4" s="4" t="s">
        <v>573</v>
      </c>
      <c r="F4" s="89" t="s">
        <v>9</v>
      </c>
      <c r="G4" s="4" t="s">
        <v>571</v>
      </c>
      <c r="H4" s="4" t="s">
        <v>572</v>
      </c>
      <c r="I4" s="4" t="s">
        <v>573</v>
      </c>
      <c r="J4" s="4" t="s">
        <v>573</v>
      </c>
    </row>
    <row r="5" spans="1:10" s="96" customFormat="1" ht="16.5">
      <c r="A5" s="410" t="s">
        <v>53</v>
      </c>
      <c r="B5" s="410"/>
      <c r="C5" s="410"/>
      <c r="D5" s="410"/>
      <c r="E5" s="410"/>
      <c r="F5" s="426" t="s">
        <v>147</v>
      </c>
      <c r="G5" s="427"/>
      <c r="H5" s="427"/>
      <c r="I5" s="428"/>
      <c r="J5" s="135"/>
    </row>
    <row r="6" spans="1:10" s="11" customFormat="1" ht="31.5">
      <c r="A6" s="91" t="s">
        <v>303</v>
      </c>
      <c r="B6" s="5">
        <v>8989</v>
      </c>
      <c r="C6" s="5">
        <v>9004</v>
      </c>
      <c r="D6" s="5">
        <v>7021</v>
      </c>
      <c r="E6" s="5">
        <f>Összesen!L7</f>
        <v>7020535</v>
      </c>
      <c r="F6" s="93" t="s">
        <v>45</v>
      </c>
      <c r="G6" s="5">
        <v>5446</v>
      </c>
      <c r="H6" s="5">
        <v>4895</v>
      </c>
      <c r="I6" s="5">
        <v>6238</v>
      </c>
      <c r="J6" s="5">
        <f>Összesen!Y7</f>
        <v>6238414</v>
      </c>
    </row>
    <row r="7" spans="1:10" s="11" customFormat="1" ht="30">
      <c r="A7" s="91" t="s">
        <v>325</v>
      </c>
      <c r="B7" s="5">
        <v>4161</v>
      </c>
      <c r="C7" s="5">
        <v>4627</v>
      </c>
      <c r="D7" s="5">
        <v>4795</v>
      </c>
      <c r="E7" s="5">
        <f>Összesen!L8</f>
        <v>4795000</v>
      </c>
      <c r="F7" s="93" t="s">
        <v>89</v>
      </c>
      <c r="G7" s="5">
        <v>1191</v>
      </c>
      <c r="H7" s="5">
        <v>1123</v>
      </c>
      <c r="I7" s="5">
        <v>1331</v>
      </c>
      <c r="J7" s="5">
        <f>Összesen!Y8</f>
        <v>1330731</v>
      </c>
    </row>
    <row r="8" spans="1:10" s="11" customFormat="1" ht="15.75">
      <c r="A8" s="91" t="s">
        <v>53</v>
      </c>
      <c r="B8" s="5">
        <v>627</v>
      </c>
      <c r="C8" s="5">
        <v>882</v>
      </c>
      <c r="D8" s="5">
        <v>747</v>
      </c>
      <c r="E8" s="5">
        <f>Összesen!L9</f>
        <v>747460</v>
      </c>
      <c r="F8" s="93" t="s">
        <v>90</v>
      </c>
      <c r="G8" s="5">
        <v>3703</v>
      </c>
      <c r="H8" s="5">
        <v>5584</v>
      </c>
      <c r="I8" s="5">
        <v>4894</v>
      </c>
      <c r="J8" s="5">
        <f>Összesen!Y9</f>
        <v>4893640</v>
      </c>
    </row>
    <row r="9" spans="1:10" s="11" customFormat="1" ht="15.75">
      <c r="A9" s="415" t="s">
        <v>382</v>
      </c>
      <c r="B9" s="412">
        <v>782</v>
      </c>
      <c r="C9" s="412">
        <v>42</v>
      </c>
      <c r="D9" s="412">
        <v>100</v>
      </c>
      <c r="E9" s="429">
        <f>Összesen!L10</f>
        <v>100000</v>
      </c>
      <c r="F9" s="93" t="s">
        <v>91</v>
      </c>
      <c r="G9" s="5">
        <v>533</v>
      </c>
      <c r="H9" s="5">
        <v>511</v>
      </c>
      <c r="I9" s="5">
        <v>508</v>
      </c>
      <c r="J9" s="5">
        <f>Összesen!Y10</f>
        <v>508400</v>
      </c>
    </row>
    <row r="10" spans="1:10" s="11" customFormat="1" ht="15.75">
      <c r="A10" s="415"/>
      <c r="B10" s="412"/>
      <c r="C10" s="412"/>
      <c r="D10" s="412"/>
      <c r="E10" s="430"/>
      <c r="F10" s="93" t="s">
        <v>92</v>
      </c>
      <c r="G10" s="5">
        <v>945</v>
      </c>
      <c r="H10" s="5">
        <v>1477</v>
      </c>
      <c r="I10" s="5">
        <v>1161</v>
      </c>
      <c r="J10" s="5">
        <f>Összesen!Y11</f>
        <v>1161142</v>
      </c>
    </row>
    <row r="11" spans="1:10" s="11" customFormat="1" ht="15.75">
      <c r="A11" s="92" t="s">
        <v>94</v>
      </c>
      <c r="B11" s="13">
        <f>SUM(B6:B10)</f>
        <v>14559</v>
      </c>
      <c r="C11" s="13">
        <f>SUM(C6:C10)</f>
        <v>14555</v>
      </c>
      <c r="D11" s="13">
        <f>SUM(D6:D10)</f>
        <v>12663</v>
      </c>
      <c r="E11" s="13">
        <f>SUM(E6:E10)</f>
        <v>12662995</v>
      </c>
      <c r="F11" s="92" t="s">
        <v>95</v>
      </c>
      <c r="G11" s="13">
        <f>SUM(G6:G10)</f>
        <v>11818</v>
      </c>
      <c r="H11" s="13">
        <f>SUM(H6:H10)</f>
        <v>13590</v>
      </c>
      <c r="I11" s="13">
        <f>SUM(I6:I10)</f>
        <v>14132</v>
      </c>
      <c r="J11" s="13">
        <f>SUM(J6:J10)</f>
        <v>14132327</v>
      </c>
    </row>
    <row r="12" spans="1:10" s="11" customFormat="1" ht="15.75">
      <c r="A12" s="94" t="s">
        <v>152</v>
      </c>
      <c r="B12" s="95">
        <f>B11-G11</f>
        <v>2741</v>
      </c>
      <c r="C12" s="95">
        <f>C11-H11</f>
        <v>965</v>
      </c>
      <c r="D12" s="95">
        <f>D11-I11</f>
        <v>-1469</v>
      </c>
      <c r="E12" s="95">
        <f>E11-J11</f>
        <v>-1469332</v>
      </c>
      <c r="F12" s="409" t="s">
        <v>145</v>
      </c>
      <c r="G12" s="408">
        <v>245</v>
      </c>
      <c r="H12" s="408"/>
      <c r="I12" s="408">
        <v>279</v>
      </c>
      <c r="J12" s="408">
        <f>Összesen!Y13</f>
        <v>278749</v>
      </c>
    </row>
    <row r="13" spans="1:10" s="11" customFormat="1" ht="15.75">
      <c r="A13" s="94" t="s">
        <v>143</v>
      </c>
      <c r="B13" s="5">
        <v>2992</v>
      </c>
      <c r="C13" s="5">
        <v>3107</v>
      </c>
      <c r="D13" s="5">
        <v>6417</v>
      </c>
      <c r="E13" s="5">
        <f>Összesen!L14</f>
        <v>6416692</v>
      </c>
      <c r="F13" s="409"/>
      <c r="G13" s="408"/>
      <c r="H13" s="408"/>
      <c r="I13" s="408"/>
      <c r="J13" s="408"/>
    </row>
    <row r="14" spans="1:10" s="11" customFormat="1" ht="15.75">
      <c r="A14" s="94" t="s">
        <v>144</v>
      </c>
      <c r="B14" s="5">
        <v>291</v>
      </c>
      <c r="C14" s="5">
        <v>279</v>
      </c>
      <c r="D14" s="5"/>
      <c r="E14" s="5">
        <f>Összesen!L15</f>
        <v>0</v>
      </c>
      <c r="F14" s="409"/>
      <c r="G14" s="408"/>
      <c r="H14" s="408"/>
      <c r="I14" s="408"/>
      <c r="J14" s="408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2" t="s">
        <v>10</v>
      </c>
      <c r="B16" s="14">
        <f>B11+B13+B14+B15</f>
        <v>17842</v>
      </c>
      <c r="C16" s="14">
        <f>C11+C13+C14+C15</f>
        <v>17941</v>
      </c>
      <c r="D16" s="14">
        <f>D11+D13+D14+D15</f>
        <v>19080</v>
      </c>
      <c r="E16" s="14">
        <f>E11+E13+E14+E15</f>
        <v>19079687</v>
      </c>
      <c r="F16" s="92" t="s">
        <v>11</v>
      </c>
      <c r="G16" s="14">
        <f>G11+G12+G15</f>
        <v>12063</v>
      </c>
      <c r="H16" s="14">
        <f>H11+H12+H15</f>
        <v>13590</v>
      </c>
      <c r="I16" s="14">
        <f>I11+I12+I15</f>
        <v>14411</v>
      </c>
      <c r="J16" s="14">
        <f>J11+J12+J15</f>
        <v>14411076</v>
      </c>
    </row>
    <row r="17" spans="1:10" s="96" customFormat="1" ht="16.5">
      <c r="A17" s="411" t="s">
        <v>146</v>
      </c>
      <c r="B17" s="411"/>
      <c r="C17" s="411"/>
      <c r="D17" s="411"/>
      <c r="E17" s="411"/>
      <c r="F17" s="426" t="s">
        <v>125</v>
      </c>
      <c r="G17" s="427"/>
      <c r="H17" s="427"/>
      <c r="I17" s="428"/>
      <c r="J17" s="135"/>
    </row>
    <row r="18" spans="1:10" s="11" customFormat="1" ht="31.5">
      <c r="A18" s="91" t="s">
        <v>312</v>
      </c>
      <c r="B18" s="5">
        <v>7222</v>
      </c>
      <c r="C18" s="5">
        <v>2950</v>
      </c>
      <c r="D18" s="5">
        <v>0</v>
      </c>
      <c r="E18" s="5">
        <f>Összesen!L18</f>
        <v>0</v>
      </c>
      <c r="F18" s="91" t="s">
        <v>120</v>
      </c>
      <c r="G18" s="5">
        <v>731</v>
      </c>
      <c r="H18" s="5">
        <v>673</v>
      </c>
      <c r="I18" s="5">
        <v>3712</v>
      </c>
      <c r="J18" s="5">
        <f>Összesen!Y18</f>
        <v>3712000</v>
      </c>
    </row>
    <row r="19" spans="1:10" s="11" customFormat="1" ht="15.75">
      <c r="A19" s="91" t="s">
        <v>146</v>
      </c>
      <c r="B19" s="5"/>
      <c r="C19" s="5"/>
      <c r="D19" s="5"/>
      <c r="E19" s="5">
        <f>Összesen!L19</f>
        <v>0</v>
      </c>
      <c r="F19" s="91" t="s">
        <v>54</v>
      </c>
      <c r="G19" s="5">
        <v>2574</v>
      </c>
      <c r="H19" s="5">
        <v>7</v>
      </c>
      <c r="I19" s="5">
        <v>947</v>
      </c>
      <c r="J19" s="5">
        <f>Összesen!Y19</f>
        <v>946561</v>
      </c>
    </row>
    <row r="20" spans="1:10" s="11" customFormat="1" ht="15.75">
      <c r="A20" s="91" t="s">
        <v>383</v>
      </c>
      <c r="B20" s="5">
        <v>16</v>
      </c>
      <c r="C20" s="5">
        <v>15</v>
      </c>
      <c r="D20" s="5">
        <v>15</v>
      </c>
      <c r="E20" s="5">
        <f>Összesen!L20</f>
        <v>15000</v>
      </c>
      <c r="F20" s="91" t="s">
        <v>220</v>
      </c>
      <c r="G20" s="5">
        <v>105</v>
      </c>
      <c r="H20" s="5">
        <v>20</v>
      </c>
      <c r="I20" s="5">
        <v>25</v>
      </c>
      <c r="J20" s="5">
        <f>Összesen!Y20</f>
        <v>25050</v>
      </c>
    </row>
    <row r="21" spans="1:10" s="11" customFormat="1" ht="15.75">
      <c r="A21" s="92" t="s">
        <v>94</v>
      </c>
      <c r="B21" s="13">
        <f>SUM(B18:B20)</f>
        <v>7238</v>
      </c>
      <c r="C21" s="13">
        <f>SUM(C18:C20)</f>
        <v>2965</v>
      </c>
      <c r="D21" s="13">
        <f>SUM(D18:D20)</f>
        <v>15</v>
      </c>
      <c r="E21" s="13">
        <f>SUM(E18:E20)</f>
        <v>15000</v>
      </c>
      <c r="F21" s="92" t="s">
        <v>95</v>
      </c>
      <c r="G21" s="13">
        <f>SUM(G18:G20)</f>
        <v>3410</v>
      </c>
      <c r="H21" s="13">
        <f>SUM(H18:H20)</f>
        <v>700</v>
      </c>
      <c r="I21" s="13">
        <f>SUM(I18:I20)</f>
        <v>4684</v>
      </c>
      <c r="J21" s="13">
        <f>SUM(J18:J20)</f>
        <v>4683611</v>
      </c>
    </row>
    <row r="22" spans="1:10" s="11" customFormat="1" ht="15.75">
      <c r="A22" s="94" t="s">
        <v>152</v>
      </c>
      <c r="B22" s="95">
        <f>B21-G21</f>
        <v>3828</v>
      </c>
      <c r="C22" s="95">
        <f>C21-H21</f>
        <v>2265</v>
      </c>
      <c r="D22" s="95">
        <f>D21-I21</f>
        <v>-4669</v>
      </c>
      <c r="E22" s="95">
        <f>E21-J21</f>
        <v>-4668611</v>
      </c>
      <c r="F22" s="409" t="s">
        <v>145</v>
      </c>
      <c r="G22" s="408">
        <v>6500</v>
      </c>
      <c r="H22" s="408">
        <v>6500</v>
      </c>
      <c r="I22" s="408"/>
      <c r="J22" s="408">
        <f>Összesen!Y22</f>
        <v>0</v>
      </c>
    </row>
    <row r="23" spans="1:10" s="11" customFormat="1" ht="15.75">
      <c r="A23" s="94" t="s">
        <v>143</v>
      </c>
      <c r="B23" s="5">
        <v>0</v>
      </c>
      <c r="C23" s="5"/>
      <c r="D23" s="5"/>
      <c r="E23" s="5">
        <f>Összesen!L23</f>
        <v>0</v>
      </c>
      <c r="F23" s="409"/>
      <c r="G23" s="408"/>
      <c r="H23" s="408"/>
      <c r="I23" s="408"/>
      <c r="J23" s="408"/>
    </row>
    <row r="24" spans="1:10" s="11" customFormat="1" ht="15.75">
      <c r="A24" s="94" t="s">
        <v>144</v>
      </c>
      <c r="B24" s="5">
        <v>0</v>
      </c>
      <c r="C24" s="5"/>
      <c r="D24" s="5"/>
      <c r="E24" s="5">
        <f>Összesen!L24</f>
        <v>0</v>
      </c>
      <c r="F24" s="409"/>
      <c r="G24" s="408"/>
      <c r="H24" s="408"/>
      <c r="I24" s="408"/>
      <c r="J24" s="408"/>
    </row>
    <row r="25" spans="1:10" s="11" customFormat="1" ht="31.5">
      <c r="A25" s="92" t="s">
        <v>12</v>
      </c>
      <c r="B25" s="14">
        <f>B21+B23+B24</f>
        <v>7238</v>
      </c>
      <c r="C25" s="14">
        <f>C21+C23+C24</f>
        <v>2965</v>
      </c>
      <c r="D25" s="14">
        <f>D21+D23+D24</f>
        <v>15</v>
      </c>
      <c r="E25" s="14">
        <f>E21+E23+E24</f>
        <v>15000</v>
      </c>
      <c r="F25" s="92" t="s">
        <v>13</v>
      </c>
      <c r="G25" s="14">
        <f>G21+G22</f>
        <v>9910</v>
      </c>
      <c r="H25" s="14">
        <f>H21+H22</f>
        <v>7200</v>
      </c>
      <c r="I25" s="14">
        <f>I21+I22</f>
        <v>4684</v>
      </c>
      <c r="J25" s="14">
        <f>J21+J22</f>
        <v>4683611</v>
      </c>
    </row>
    <row r="26" spans="1:10" s="96" customFormat="1" ht="16.5">
      <c r="A26" s="410" t="s">
        <v>148</v>
      </c>
      <c r="B26" s="410"/>
      <c r="C26" s="410"/>
      <c r="D26" s="410"/>
      <c r="E26" s="410"/>
      <c r="F26" s="426" t="s">
        <v>149</v>
      </c>
      <c r="G26" s="427"/>
      <c r="H26" s="427"/>
      <c r="I26" s="428"/>
      <c r="J26" s="135"/>
    </row>
    <row r="27" spans="1:10" s="11" customFormat="1" ht="15.75">
      <c r="A27" s="91" t="s">
        <v>150</v>
      </c>
      <c r="B27" s="5">
        <f>B11+B21</f>
        <v>21797</v>
      </c>
      <c r="C27" s="5">
        <f>C11+C21</f>
        <v>17520</v>
      </c>
      <c r="D27" s="5">
        <f>D11+D21</f>
        <v>12678</v>
      </c>
      <c r="E27" s="5">
        <f>E11+E21</f>
        <v>12677995</v>
      </c>
      <c r="F27" s="91" t="s">
        <v>151</v>
      </c>
      <c r="G27" s="5">
        <f aca="true" t="shared" si="0" ref="G27:J28">G11+G21</f>
        <v>15228</v>
      </c>
      <c r="H27" s="5">
        <f t="shared" si="0"/>
        <v>14290</v>
      </c>
      <c r="I27" s="5">
        <f>I11+I21</f>
        <v>18816</v>
      </c>
      <c r="J27" s="5">
        <f t="shared" si="0"/>
        <v>18815938</v>
      </c>
    </row>
    <row r="28" spans="1:10" s="11" customFormat="1" ht="15.75">
      <c r="A28" s="94" t="s">
        <v>152</v>
      </c>
      <c r="B28" s="95">
        <f>B27-G27</f>
        <v>6569</v>
      </c>
      <c r="C28" s="95">
        <f>C27-H27</f>
        <v>3230</v>
      </c>
      <c r="D28" s="95">
        <f>D27-I27</f>
        <v>-6138</v>
      </c>
      <c r="E28" s="95">
        <f>E27-J27</f>
        <v>-6137943</v>
      </c>
      <c r="F28" s="409" t="s">
        <v>145</v>
      </c>
      <c r="G28" s="408">
        <f t="shared" si="0"/>
        <v>6745</v>
      </c>
      <c r="H28" s="408">
        <v>291</v>
      </c>
      <c r="I28" s="408">
        <f>I12+I22</f>
        <v>279</v>
      </c>
      <c r="J28" s="408">
        <f t="shared" si="0"/>
        <v>278749</v>
      </c>
    </row>
    <row r="29" spans="1:10" s="11" customFormat="1" ht="15.75">
      <c r="A29" s="94" t="s">
        <v>143</v>
      </c>
      <c r="B29" s="5">
        <f aca="true" t="shared" si="1" ref="B29:E30">B13+B23</f>
        <v>2992</v>
      </c>
      <c r="C29" s="5">
        <f t="shared" si="1"/>
        <v>3107</v>
      </c>
      <c r="D29" s="5">
        <f>D13+D23</f>
        <v>6417</v>
      </c>
      <c r="E29" s="5">
        <f t="shared" si="1"/>
        <v>6416692</v>
      </c>
      <c r="F29" s="409"/>
      <c r="G29" s="408"/>
      <c r="H29" s="408"/>
      <c r="I29" s="408"/>
      <c r="J29" s="408"/>
    </row>
    <row r="30" spans="1:10" s="11" customFormat="1" ht="15.75">
      <c r="A30" s="94" t="s">
        <v>144</v>
      </c>
      <c r="B30" s="5">
        <f t="shared" si="1"/>
        <v>291</v>
      </c>
      <c r="C30" s="5">
        <f t="shared" si="1"/>
        <v>279</v>
      </c>
      <c r="D30" s="5">
        <f>D14+D24</f>
        <v>0</v>
      </c>
      <c r="E30" s="5">
        <f t="shared" si="1"/>
        <v>0</v>
      </c>
      <c r="F30" s="409"/>
      <c r="G30" s="408"/>
      <c r="H30" s="408"/>
      <c r="I30" s="408"/>
      <c r="J30" s="408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0" t="s">
        <v>7</v>
      </c>
      <c r="B32" s="14">
        <f>B27+B29+B30+B31</f>
        <v>25080</v>
      </c>
      <c r="C32" s="14">
        <f>C27+C29+C30+C31</f>
        <v>20906</v>
      </c>
      <c r="D32" s="14">
        <f>D27+D29+D30+D31</f>
        <v>19095</v>
      </c>
      <c r="E32" s="14">
        <f>E27+E29+E30+E31</f>
        <v>19094687</v>
      </c>
      <c r="F32" s="90" t="s">
        <v>8</v>
      </c>
      <c r="G32" s="14">
        <f>SUM(G27:G31)</f>
        <v>21973</v>
      </c>
      <c r="H32" s="14">
        <f>SUM(H27:H31)</f>
        <v>14581</v>
      </c>
      <c r="I32" s="14">
        <f>SUM(I27:I31)</f>
        <v>19095</v>
      </c>
      <c r="J32" s="14">
        <f>SUM(J27:J31)</f>
        <v>19094687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E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Q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14" width="10.28125" style="74" customWidth="1"/>
    <col min="15" max="15" width="11.28125" style="74" customWidth="1"/>
    <col min="16" max="16" width="8.8515625" style="139" hidden="1" customWidth="1"/>
    <col min="17" max="17" width="9.140625" style="139" hidden="1" customWidth="1"/>
    <col min="18" max="16384" width="9.140625" style="74" customWidth="1"/>
  </cols>
  <sheetData>
    <row r="1" spans="1:17" s="16" customFormat="1" ht="15.75">
      <c r="A1" s="431" t="s">
        <v>576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136"/>
      <c r="Q1" s="136"/>
    </row>
    <row r="2" spans="16:17" s="16" customFormat="1" ht="15.75">
      <c r="P2" s="136"/>
      <c r="Q2" s="13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7"/>
      <c r="Q3" s="137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7"/>
      <c r="Q4" s="137"/>
    </row>
    <row r="5" spans="1:17" s="10" customFormat="1" ht="25.5">
      <c r="A5" s="1">
        <v>2</v>
      </c>
      <c r="B5" s="119" t="s">
        <v>303</v>
      </c>
      <c r="C5" s="5">
        <v>337660</v>
      </c>
      <c r="D5" s="5">
        <v>603180</v>
      </c>
      <c r="E5" s="5">
        <v>603180</v>
      </c>
      <c r="F5" s="5">
        <v>654992</v>
      </c>
      <c r="G5" s="5">
        <v>593180</v>
      </c>
      <c r="H5" s="5">
        <v>613180</v>
      </c>
      <c r="I5" s="5">
        <v>603180</v>
      </c>
      <c r="J5" s="5">
        <v>606463</v>
      </c>
      <c r="K5" s="5">
        <v>603180</v>
      </c>
      <c r="L5" s="5">
        <v>599980</v>
      </c>
      <c r="M5" s="5">
        <v>599180</v>
      </c>
      <c r="N5" s="5">
        <v>603180</v>
      </c>
      <c r="O5" s="14">
        <f>SUM(C5:N5)</f>
        <v>7020535</v>
      </c>
      <c r="P5" s="138">
        <f>Összesen!L7</f>
        <v>7020535</v>
      </c>
      <c r="Q5" s="138">
        <f>O5-P5</f>
        <v>0</v>
      </c>
    </row>
    <row r="6" spans="1:17" s="10" customFormat="1" ht="25.5">
      <c r="A6" s="1">
        <v>3</v>
      </c>
      <c r="B6" s="119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8">
        <f>Összesen!L18</f>
        <v>0</v>
      </c>
      <c r="Q6" s="138">
        <f aca="true" t="shared" si="0" ref="Q6:Q27">O6-P6</f>
        <v>0</v>
      </c>
    </row>
    <row r="7" spans="1:17" s="10" customFormat="1" ht="15.75">
      <c r="A7" s="1">
        <v>4</v>
      </c>
      <c r="B7" s="119" t="s">
        <v>325</v>
      </c>
      <c r="C7" s="5"/>
      <c r="D7" s="5"/>
      <c r="E7" s="5">
        <v>264500</v>
      </c>
      <c r="F7" s="5"/>
      <c r="G7" s="5">
        <v>3586000</v>
      </c>
      <c r="H7" s="5"/>
      <c r="I7" s="5"/>
      <c r="J7" s="5"/>
      <c r="K7" s="5">
        <v>264500</v>
      </c>
      <c r="L7" s="5"/>
      <c r="M7" s="5"/>
      <c r="N7" s="5">
        <v>680000</v>
      </c>
      <c r="O7" s="14">
        <f aca="true" t="shared" si="1" ref="O7:O15">SUM(C7:N7)</f>
        <v>4795000</v>
      </c>
      <c r="P7" s="138">
        <f>Összesen!L8</f>
        <v>4795000</v>
      </c>
      <c r="Q7" s="138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51455</v>
      </c>
      <c r="D8" s="5">
        <v>72455</v>
      </c>
      <c r="E8" s="5">
        <v>55455</v>
      </c>
      <c r="F8" s="5">
        <v>52455</v>
      </c>
      <c r="G8" s="5">
        <v>24400</v>
      </c>
      <c r="H8" s="5">
        <v>64455</v>
      </c>
      <c r="I8" s="5">
        <v>67455</v>
      </c>
      <c r="J8" s="5">
        <v>79955</v>
      </c>
      <c r="K8" s="5">
        <v>52455</v>
      </c>
      <c r="L8" s="5">
        <v>77555</v>
      </c>
      <c r="M8" s="5">
        <v>106455</v>
      </c>
      <c r="N8" s="5">
        <v>42910</v>
      </c>
      <c r="O8" s="14">
        <f t="shared" si="1"/>
        <v>747460</v>
      </c>
      <c r="P8" s="138">
        <f>Összesen!L9</f>
        <v>747460</v>
      </c>
      <c r="Q8" s="138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8">
        <f>Összesen!L19</f>
        <v>0</v>
      </c>
      <c r="Q9" s="138">
        <f t="shared" si="0"/>
        <v>0</v>
      </c>
    </row>
    <row r="10" spans="1:17" s="10" customFormat="1" ht="15.75">
      <c r="A10" s="1">
        <v>7</v>
      </c>
      <c r="B10" s="119" t="s">
        <v>382</v>
      </c>
      <c r="C10" s="5">
        <v>20000</v>
      </c>
      <c r="D10" s="5">
        <v>20000</v>
      </c>
      <c r="E10" s="5">
        <v>20000</v>
      </c>
      <c r="F10" s="5">
        <v>20000</v>
      </c>
      <c r="G10" s="5">
        <v>20000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100000</v>
      </c>
      <c r="P10" s="138">
        <f>Összesen!L10</f>
        <v>100000</v>
      </c>
      <c r="Q10" s="138">
        <f t="shared" si="0"/>
        <v>0</v>
      </c>
    </row>
    <row r="11" spans="1:17" s="10" customFormat="1" ht="15.75">
      <c r="A11" s="1">
        <v>8</v>
      </c>
      <c r="B11" s="119" t="s">
        <v>383</v>
      </c>
      <c r="C11" s="5">
        <v>1250</v>
      </c>
      <c r="D11" s="5">
        <v>1250</v>
      </c>
      <c r="E11" s="5">
        <v>1250</v>
      </c>
      <c r="F11" s="5">
        <v>1250</v>
      </c>
      <c r="G11" s="5">
        <v>1250</v>
      </c>
      <c r="H11" s="5">
        <v>1250</v>
      </c>
      <c r="I11" s="5">
        <v>1250</v>
      </c>
      <c r="J11" s="5">
        <v>1250</v>
      </c>
      <c r="K11" s="5">
        <v>1250</v>
      </c>
      <c r="L11" s="5">
        <v>1250</v>
      </c>
      <c r="M11" s="5">
        <v>1250</v>
      </c>
      <c r="N11" s="5">
        <v>1250</v>
      </c>
      <c r="O11" s="14">
        <f t="shared" si="1"/>
        <v>15000</v>
      </c>
      <c r="P11" s="138">
        <f>Összesen!L20</f>
        <v>15000</v>
      </c>
      <c r="Q11" s="138">
        <f t="shared" si="0"/>
        <v>0</v>
      </c>
    </row>
    <row r="12" spans="1:17" s="10" customFormat="1" ht="15.75">
      <c r="A12" s="1">
        <v>9</v>
      </c>
      <c r="B12" s="119" t="s">
        <v>393</v>
      </c>
      <c r="C12" s="5">
        <v>1500000</v>
      </c>
      <c r="D12" s="5">
        <v>0</v>
      </c>
      <c r="E12" s="5">
        <v>0</v>
      </c>
      <c r="F12" s="5">
        <v>1000000</v>
      </c>
      <c r="G12" s="5">
        <v>0</v>
      </c>
      <c r="H12" s="5">
        <v>0</v>
      </c>
      <c r="I12" s="5"/>
      <c r="J12" s="5">
        <v>3000000</v>
      </c>
      <c r="K12" s="5">
        <v>916692</v>
      </c>
      <c r="L12" s="5">
        <v>0</v>
      </c>
      <c r="M12" s="5">
        <v>0</v>
      </c>
      <c r="N12" s="5">
        <v>0</v>
      </c>
      <c r="O12" s="14">
        <f t="shared" si="1"/>
        <v>6416692</v>
      </c>
      <c r="P12" s="138">
        <f>Összesen!L14</f>
        <v>6416692</v>
      </c>
      <c r="Q12" s="138">
        <f t="shared" si="0"/>
        <v>0</v>
      </c>
    </row>
    <row r="13" spans="1:17" s="10" customFormat="1" ht="15.75">
      <c r="A13" s="1">
        <v>10</v>
      </c>
      <c r="B13" s="119" t="s">
        <v>394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8">
        <f>Összesen!L23</f>
        <v>0</v>
      </c>
      <c r="Q13" s="138">
        <f t="shared" si="0"/>
        <v>0</v>
      </c>
    </row>
    <row r="14" spans="1:17" s="10" customFormat="1" ht="15.75">
      <c r="A14" s="1">
        <v>11</v>
      </c>
      <c r="B14" s="119" t="s">
        <v>391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8">
        <f>Összesen!L15</f>
        <v>0</v>
      </c>
      <c r="Q14" s="138">
        <f t="shared" si="0"/>
        <v>0</v>
      </c>
    </row>
    <row r="15" spans="1:17" s="10" customFormat="1" ht="15.75">
      <c r="A15" s="1">
        <v>12</v>
      </c>
      <c r="B15" s="119" t="s">
        <v>392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8">
        <f>Összesen!L24</f>
        <v>0</v>
      </c>
      <c r="Q15" s="138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1910365</v>
      </c>
      <c r="D16" s="14">
        <f t="shared" si="2"/>
        <v>696885</v>
      </c>
      <c r="E16" s="14">
        <f t="shared" si="2"/>
        <v>944385</v>
      </c>
      <c r="F16" s="14">
        <f t="shared" si="2"/>
        <v>1728697</v>
      </c>
      <c r="G16" s="14">
        <f t="shared" si="2"/>
        <v>4224830</v>
      </c>
      <c r="H16" s="14">
        <f t="shared" si="2"/>
        <v>678885</v>
      </c>
      <c r="I16" s="14">
        <f t="shared" si="2"/>
        <v>671885</v>
      </c>
      <c r="J16" s="14">
        <f t="shared" si="2"/>
        <v>3687668</v>
      </c>
      <c r="K16" s="14">
        <f t="shared" si="2"/>
        <v>1838077</v>
      </c>
      <c r="L16" s="14">
        <f t="shared" si="2"/>
        <v>678785</v>
      </c>
      <c r="M16" s="14">
        <f t="shared" si="2"/>
        <v>706885</v>
      </c>
      <c r="N16" s="14">
        <f t="shared" si="2"/>
        <v>1327340</v>
      </c>
      <c r="O16" s="14">
        <f t="shared" si="2"/>
        <v>19094687</v>
      </c>
      <c r="P16" s="138">
        <f>Összesen!L31</f>
        <v>19094687</v>
      </c>
      <c r="Q16" s="138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305225</v>
      </c>
      <c r="D17" s="5">
        <v>305225</v>
      </c>
      <c r="E17" s="5">
        <v>455225</v>
      </c>
      <c r="F17" s="5">
        <v>997129</v>
      </c>
      <c r="G17" s="5">
        <v>478201</v>
      </c>
      <c r="H17" s="5">
        <v>733203</v>
      </c>
      <c r="I17" s="5">
        <v>478201</v>
      </c>
      <c r="J17" s="5">
        <v>503201</v>
      </c>
      <c r="K17" s="5">
        <v>478201</v>
      </c>
      <c r="L17" s="5">
        <v>478201</v>
      </c>
      <c r="M17" s="5">
        <v>478201</v>
      </c>
      <c r="N17" s="5">
        <v>548201</v>
      </c>
      <c r="O17" s="14">
        <f aca="true" t="shared" si="3" ref="O17:O26">SUM(C17:N17)</f>
        <v>6238414</v>
      </c>
      <c r="P17" s="138">
        <f>Összesen!Y7</f>
        <v>6238414</v>
      </c>
      <c r="Q17" s="138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82410</v>
      </c>
      <c r="D18" s="5">
        <v>67150</v>
      </c>
      <c r="E18" s="5">
        <v>67150</v>
      </c>
      <c r="F18" s="5">
        <v>219368</v>
      </c>
      <c r="G18" s="5">
        <v>105204</v>
      </c>
      <c r="H18" s="5">
        <v>138123</v>
      </c>
      <c r="I18" s="5">
        <v>105204</v>
      </c>
      <c r="J18" s="5">
        <v>115305</v>
      </c>
      <c r="K18" s="5">
        <v>105204</v>
      </c>
      <c r="L18" s="5">
        <v>105204</v>
      </c>
      <c r="M18" s="5">
        <v>105204</v>
      </c>
      <c r="N18" s="5">
        <v>115205</v>
      </c>
      <c r="O18" s="14">
        <f t="shared" si="3"/>
        <v>1330731</v>
      </c>
      <c r="P18" s="138">
        <f>Összesen!Y8</f>
        <v>1330731</v>
      </c>
      <c r="Q18" s="138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298500</v>
      </c>
      <c r="D19" s="5">
        <v>301580</v>
      </c>
      <c r="E19" s="5">
        <v>318950</v>
      </c>
      <c r="F19" s="5">
        <v>398900</v>
      </c>
      <c r="G19" s="5">
        <v>389600</v>
      </c>
      <c r="H19" s="5">
        <v>458900</v>
      </c>
      <c r="I19" s="5">
        <v>698750</v>
      </c>
      <c r="J19" s="5">
        <v>612580</v>
      </c>
      <c r="K19" s="5">
        <v>354500</v>
      </c>
      <c r="L19" s="5">
        <v>318900</v>
      </c>
      <c r="M19" s="5">
        <v>335860</v>
      </c>
      <c r="N19" s="5">
        <v>406620</v>
      </c>
      <c r="O19" s="14">
        <f t="shared" si="3"/>
        <v>4893640</v>
      </c>
      <c r="P19" s="138">
        <f>Összesen!Y9</f>
        <v>4893640</v>
      </c>
      <c r="Q19" s="138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13200</v>
      </c>
      <c r="D20" s="5">
        <v>23200</v>
      </c>
      <c r="E20" s="5">
        <v>13200</v>
      </c>
      <c r="F20" s="5">
        <v>33200</v>
      </c>
      <c r="G20" s="5">
        <v>63200</v>
      </c>
      <c r="H20" s="5">
        <v>13200</v>
      </c>
      <c r="I20" s="5">
        <v>13200</v>
      </c>
      <c r="J20" s="5">
        <v>153200</v>
      </c>
      <c r="K20" s="5">
        <v>63200</v>
      </c>
      <c r="L20" s="5">
        <v>33200</v>
      </c>
      <c r="M20" s="5">
        <v>23200</v>
      </c>
      <c r="N20" s="5">
        <v>63200</v>
      </c>
      <c r="O20" s="14">
        <f t="shared" si="3"/>
        <v>508400</v>
      </c>
      <c r="P20" s="138">
        <f>Összesen!Y10</f>
        <v>508400</v>
      </c>
      <c r="Q20" s="138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49488</v>
      </c>
      <c r="D21" s="5">
        <v>49488</v>
      </c>
      <c r="E21" s="5">
        <v>59488</v>
      </c>
      <c r="F21" s="5">
        <v>87488</v>
      </c>
      <c r="G21" s="5">
        <v>133811</v>
      </c>
      <c r="H21" s="5">
        <v>125869</v>
      </c>
      <c r="I21" s="5">
        <v>68488</v>
      </c>
      <c r="J21" s="5">
        <v>89488</v>
      </c>
      <c r="K21" s="5">
        <v>66754</v>
      </c>
      <c r="L21" s="5">
        <v>133811</v>
      </c>
      <c r="M21" s="5">
        <v>155869</v>
      </c>
      <c r="N21" s="5">
        <v>141100</v>
      </c>
      <c r="O21" s="14">
        <f t="shared" si="3"/>
        <v>1161142</v>
      </c>
      <c r="P21" s="138">
        <f>Összesen!Y11</f>
        <v>1161142</v>
      </c>
      <c r="Q21" s="138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762000</v>
      </c>
      <c r="H22" s="5">
        <v>0</v>
      </c>
      <c r="I22" s="5">
        <v>0</v>
      </c>
      <c r="J22" s="5">
        <v>2000000</v>
      </c>
      <c r="K22" s="5">
        <v>950000</v>
      </c>
      <c r="L22" s="5">
        <v>0</v>
      </c>
      <c r="M22" s="5">
        <v>0</v>
      </c>
      <c r="N22" s="5">
        <v>0</v>
      </c>
      <c r="O22" s="14">
        <f t="shared" si="3"/>
        <v>3712000</v>
      </c>
      <c r="P22" s="138">
        <f>Összesen!Y18</f>
        <v>3712000</v>
      </c>
      <c r="Q22" s="138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68900</v>
      </c>
      <c r="D23" s="5">
        <v>0</v>
      </c>
      <c r="E23" s="5">
        <v>0</v>
      </c>
      <c r="F23" s="5">
        <v>568425</v>
      </c>
      <c r="G23" s="5">
        <v>89700</v>
      </c>
      <c r="H23" s="5">
        <v>0</v>
      </c>
      <c r="I23" s="5">
        <v>65900</v>
      </c>
      <c r="J23" s="5">
        <v>0</v>
      </c>
      <c r="K23" s="5">
        <v>0</v>
      </c>
      <c r="L23" s="5">
        <v>0</v>
      </c>
      <c r="M23" s="5">
        <v>97344</v>
      </c>
      <c r="N23" s="5">
        <v>56292</v>
      </c>
      <c r="O23" s="14">
        <f>SUM(C23:N23)</f>
        <v>946561</v>
      </c>
      <c r="P23" s="138">
        <f>Összesen!Y19</f>
        <v>946561</v>
      </c>
      <c r="Q23" s="138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25050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25050</v>
      </c>
      <c r="P24" s="138">
        <f>Összesen!Y20</f>
        <v>25050</v>
      </c>
      <c r="Q24" s="138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278749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278749</v>
      </c>
      <c r="P25" s="138">
        <f>Összesen!Y13</f>
        <v>278749</v>
      </c>
      <c r="Q25" s="138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8">
        <f>Összesen!Y22</f>
        <v>0</v>
      </c>
      <c r="Q26" s="138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1096472</v>
      </c>
      <c r="D27" s="14">
        <f aca="true" t="shared" si="4" ref="D27:O27">SUM(D17:D26)</f>
        <v>746643</v>
      </c>
      <c r="E27" s="14">
        <f t="shared" si="4"/>
        <v>914013</v>
      </c>
      <c r="F27" s="14">
        <f t="shared" si="4"/>
        <v>2304510</v>
      </c>
      <c r="G27" s="14">
        <f t="shared" si="4"/>
        <v>2046766</v>
      </c>
      <c r="H27" s="14">
        <f t="shared" si="4"/>
        <v>1469295</v>
      </c>
      <c r="I27" s="14">
        <f t="shared" si="4"/>
        <v>1429743</v>
      </c>
      <c r="J27" s="14">
        <f t="shared" si="4"/>
        <v>3473774</v>
      </c>
      <c r="K27" s="14">
        <f t="shared" si="4"/>
        <v>2017859</v>
      </c>
      <c r="L27" s="14">
        <f t="shared" si="4"/>
        <v>1069316</v>
      </c>
      <c r="M27" s="14">
        <f t="shared" si="4"/>
        <v>1195678</v>
      </c>
      <c r="N27" s="14">
        <f t="shared" si="4"/>
        <v>1330618</v>
      </c>
      <c r="O27" s="14">
        <f t="shared" si="4"/>
        <v>19094687</v>
      </c>
      <c r="P27" s="138">
        <f>Összesen!Y31</f>
        <v>19094687</v>
      </c>
      <c r="Q27" s="138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813893</v>
      </c>
      <c r="D28" s="14">
        <f>C28+D16-D27</f>
        <v>764135</v>
      </c>
      <c r="E28" s="14">
        <f aca="true" t="shared" si="5" ref="E28:N28">D28+E16-E27</f>
        <v>794507</v>
      </c>
      <c r="F28" s="14">
        <f t="shared" si="5"/>
        <v>218694</v>
      </c>
      <c r="G28" s="14">
        <f t="shared" si="5"/>
        <v>2396758</v>
      </c>
      <c r="H28" s="14">
        <f t="shared" si="5"/>
        <v>1606348</v>
      </c>
      <c r="I28" s="14">
        <f t="shared" si="5"/>
        <v>848490</v>
      </c>
      <c r="J28" s="14">
        <f>I28+J16-J27</f>
        <v>1062384</v>
      </c>
      <c r="K28" s="14">
        <f t="shared" si="5"/>
        <v>882602</v>
      </c>
      <c r="L28" s="14">
        <f t="shared" si="5"/>
        <v>492071</v>
      </c>
      <c r="M28" s="14">
        <f t="shared" si="5"/>
        <v>3278</v>
      </c>
      <c r="N28" s="14">
        <f t="shared" si="5"/>
        <v>0</v>
      </c>
      <c r="O28" s="14">
        <f>N28+O16-O27</f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&amp;R2.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419" t="s">
        <v>538</v>
      </c>
      <c r="B1" s="419"/>
      <c r="C1" s="419"/>
      <c r="D1" s="419"/>
      <c r="E1" s="419"/>
      <c r="F1" s="419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424" t="s">
        <v>9</v>
      </c>
      <c r="C4" s="6" t="s">
        <v>388</v>
      </c>
      <c r="D4" s="6" t="s">
        <v>411</v>
      </c>
      <c r="E4" s="6" t="s">
        <v>498</v>
      </c>
      <c r="F4" s="6" t="s">
        <v>564</v>
      </c>
    </row>
    <row r="5" spans="1:6" s="10" customFormat="1" ht="15.75">
      <c r="A5" s="1">
        <v>2</v>
      </c>
      <c r="B5" s="425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432" t="s">
        <v>577</v>
      </c>
      <c r="B1" s="432"/>
      <c r="C1" s="43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547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138877</v>
      </c>
      <c r="C12" s="60">
        <f>SUM(C13,C16,C19,C25,C22)</f>
        <v>69440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61">
        <f>SUM(C17:C18)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62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138877</v>
      </c>
      <c r="C25" s="61">
        <f>SUM(C26:C27)</f>
        <v>69440</v>
      </c>
    </row>
    <row r="26" spans="1:3" ht="18">
      <c r="A26" s="81" t="s">
        <v>77</v>
      </c>
      <c r="B26" s="62">
        <v>138877</v>
      </c>
      <c r="C26" s="62">
        <v>69440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138877</v>
      </c>
      <c r="C29" s="60">
        <f>SUM(C8,C11,C12,C28,C4,C7)</f>
        <v>69440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420" t="s">
        <v>537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s="16" customFormat="1" ht="15.75">
      <c r="A2" s="421" t="s">
        <v>396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1:12" s="16" customFormat="1" ht="15.75">
      <c r="A3" s="421" t="s">
        <v>395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2" ht="15.75">
      <c r="A4" s="421" t="s">
        <v>578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422" t="s">
        <v>9</v>
      </c>
      <c r="C7" s="417" t="s">
        <v>411</v>
      </c>
      <c r="D7" s="417"/>
      <c r="E7" s="417"/>
      <c r="F7" s="418"/>
      <c r="G7" s="416" t="s">
        <v>498</v>
      </c>
      <c r="H7" s="417"/>
      <c r="I7" s="417"/>
      <c r="J7" s="418"/>
      <c r="K7" s="417" t="s">
        <v>564</v>
      </c>
      <c r="L7" s="418"/>
    </row>
    <row r="8" spans="1:12" s="3" customFormat="1" ht="31.5">
      <c r="A8" s="1"/>
      <c r="B8" s="433"/>
      <c r="C8" s="4" t="s">
        <v>502</v>
      </c>
      <c r="D8" s="4" t="s">
        <v>503</v>
      </c>
      <c r="E8" s="4" t="s">
        <v>579</v>
      </c>
      <c r="F8" s="4" t="s">
        <v>580</v>
      </c>
      <c r="G8" s="4" t="s">
        <v>502</v>
      </c>
      <c r="H8" s="4" t="s">
        <v>503</v>
      </c>
      <c r="I8" s="4" t="s">
        <v>579</v>
      </c>
      <c r="J8" s="4" t="s">
        <v>580</v>
      </c>
      <c r="K8" s="4" t="s">
        <v>579</v>
      </c>
      <c r="L8" s="4" t="s">
        <v>580</v>
      </c>
    </row>
    <row r="9" spans="1:12" s="3" customFormat="1" ht="15.75">
      <c r="A9" s="1">
        <v>2</v>
      </c>
      <c r="B9" s="423"/>
      <c r="C9" s="6" t="s">
        <v>397</v>
      </c>
      <c r="D9" s="6" t="s">
        <v>397</v>
      </c>
      <c r="E9" s="6" t="s">
        <v>4</v>
      </c>
      <c r="F9" s="6" t="s">
        <v>4</v>
      </c>
      <c r="G9" s="6" t="s">
        <v>397</v>
      </c>
      <c r="H9" s="6" t="s">
        <v>397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406</v>
      </c>
      <c r="C10" s="15">
        <v>5000000</v>
      </c>
      <c r="D10" s="15">
        <v>5000000</v>
      </c>
      <c r="E10" s="15">
        <v>5000000</v>
      </c>
      <c r="F10" s="15">
        <v>5000000</v>
      </c>
      <c r="G10" s="15">
        <v>5000000</v>
      </c>
      <c r="H10" s="15">
        <v>5000000</v>
      </c>
      <c r="I10" s="15">
        <v>5000000</v>
      </c>
      <c r="J10" s="15">
        <v>5000000</v>
      </c>
      <c r="K10" s="15">
        <v>5000000</v>
      </c>
      <c r="L10" s="15">
        <v>5000000</v>
      </c>
    </row>
    <row r="11" spans="1:12" ht="30">
      <c r="A11" s="1">
        <v>4</v>
      </c>
      <c r="B11" s="47" t="s">
        <v>407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42000</v>
      </c>
      <c r="D12" s="15">
        <v>42000</v>
      </c>
      <c r="E12" s="15">
        <v>42000</v>
      </c>
      <c r="F12" s="15">
        <v>42000</v>
      </c>
      <c r="G12" s="15">
        <v>42000</v>
      </c>
      <c r="H12" s="15">
        <v>42000</v>
      </c>
      <c r="I12" s="15">
        <v>42000</v>
      </c>
      <c r="J12" s="15">
        <v>42000</v>
      </c>
      <c r="K12" s="15">
        <v>42000</v>
      </c>
      <c r="L12" s="15">
        <v>42000</v>
      </c>
    </row>
    <row r="13" spans="1:12" ht="45">
      <c r="A13" s="1">
        <v>6</v>
      </c>
      <c r="B13" s="47" t="s">
        <v>32</v>
      </c>
      <c r="C13" s="15">
        <v>105000</v>
      </c>
      <c r="D13" s="15">
        <v>105000</v>
      </c>
      <c r="E13" s="15">
        <v>105000</v>
      </c>
      <c r="F13" s="15">
        <v>105000</v>
      </c>
      <c r="G13" s="15">
        <v>105000</v>
      </c>
      <c r="H13" s="15">
        <v>105000</v>
      </c>
      <c r="I13" s="15">
        <v>105000</v>
      </c>
      <c r="J13" s="15">
        <v>105000</v>
      </c>
      <c r="K13" s="15">
        <v>105000</v>
      </c>
      <c r="L13" s="15">
        <v>105000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5147000</v>
      </c>
      <c r="D17" s="18">
        <f>SUM(D10:D16)</f>
        <v>5147000</v>
      </c>
      <c r="E17" s="18">
        <f aca="true" t="shared" si="0" ref="E17:L17">SUM(E10:E16)</f>
        <v>5147000</v>
      </c>
      <c r="F17" s="18">
        <f t="shared" si="0"/>
        <v>5147000</v>
      </c>
      <c r="G17" s="18">
        <f t="shared" si="0"/>
        <v>5147000</v>
      </c>
      <c r="H17" s="18">
        <f>SUM(H10:H16)</f>
        <v>5147000</v>
      </c>
      <c r="I17" s="18">
        <f t="shared" si="0"/>
        <v>5147000</v>
      </c>
      <c r="J17" s="18">
        <f t="shared" si="0"/>
        <v>5147000</v>
      </c>
      <c r="K17" s="18">
        <f t="shared" si="0"/>
        <v>5147000</v>
      </c>
      <c r="L17" s="18">
        <f t="shared" si="0"/>
        <v>5147000</v>
      </c>
    </row>
    <row r="18" spans="1:12" ht="15.75">
      <c r="A18" s="1">
        <v>11</v>
      </c>
      <c r="B18" s="49" t="s">
        <v>61</v>
      </c>
      <c r="C18" s="18">
        <f>ROUNDDOWN(C17*0.5,0)</f>
        <v>2573500</v>
      </c>
      <c r="D18" s="18">
        <f>ROUNDDOWN(D17*0.5,0)</f>
        <v>2573500</v>
      </c>
      <c r="E18" s="18">
        <f aca="true" t="shared" si="1" ref="E18:L18">ROUNDDOWN(E17*0.5,0)</f>
        <v>2573500</v>
      </c>
      <c r="F18" s="18">
        <f t="shared" si="1"/>
        <v>2573500</v>
      </c>
      <c r="G18" s="18">
        <f t="shared" si="1"/>
        <v>2573500</v>
      </c>
      <c r="H18" s="18">
        <f>ROUNDDOWN(H17*0.5,0)</f>
        <v>2573500</v>
      </c>
      <c r="I18" s="18">
        <f t="shared" si="1"/>
        <v>2573500</v>
      </c>
      <c r="J18" s="18">
        <f t="shared" si="1"/>
        <v>2573500</v>
      </c>
      <c r="K18" s="18">
        <f t="shared" si="1"/>
        <v>2573500</v>
      </c>
      <c r="L18" s="18">
        <f t="shared" si="1"/>
        <v>2573500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2573500</v>
      </c>
      <c r="D27" s="18">
        <f t="shared" si="3"/>
        <v>2573500</v>
      </c>
      <c r="E27" s="18">
        <f t="shared" si="3"/>
        <v>2573500</v>
      </c>
      <c r="F27" s="18">
        <f t="shared" si="3"/>
        <v>2573500</v>
      </c>
      <c r="G27" s="18">
        <f t="shared" si="3"/>
        <v>2573500</v>
      </c>
      <c r="H27" s="18">
        <f t="shared" si="3"/>
        <v>2573500</v>
      </c>
      <c r="I27" s="18">
        <f t="shared" si="3"/>
        <v>2573500</v>
      </c>
      <c r="J27" s="18">
        <f t="shared" si="3"/>
        <v>2573500</v>
      </c>
      <c r="K27" s="18">
        <f t="shared" si="3"/>
        <v>2573500</v>
      </c>
      <c r="L27" s="18">
        <f t="shared" si="3"/>
        <v>2573500</v>
      </c>
    </row>
    <row r="28" spans="1:12" s="24" customFormat="1" ht="42.75">
      <c r="A28" s="1">
        <v>21</v>
      </c>
      <c r="B28" s="50" t="s">
        <v>403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581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308"/>
  <sheetViews>
    <sheetView tabSelected="1" zoomScalePageLayoutView="0" workbookViewId="0" topLeftCell="A136">
      <selection activeCell="A156" sqref="A156"/>
    </sheetView>
  </sheetViews>
  <sheetFormatPr defaultColWidth="9.140625" defaultRowHeight="15"/>
  <cols>
    <col min="1" max="1" width="54.7109375" style="115" customWidth="1"/>
    <col min="2" max="2" width="5.7109375" style="16" customWidth="1"/>
    <col min="3" max="3" width="11.421875" style="41" customWidth="1"/>
    <col min="4" max="5" width="13.140625" style="16" customWidth="1"/>
    <col min="6" max="8" width="9.140625" style="16" customWidth="1"/>
    <col min="9" max="9" width="11.28125" style="16" bestFit="1" customWidth="1"/>
    <col min="10" max="16384" width="9.140625" style="16" customWidth="1"/>
  </cols>
  <sheetData>
    <row r="1" spans="1:5" ht="15.75">
      <c r="A1" s="434" t="s">
        <v>552</v>
      </c>
      <c r="B1" s="434"/>
      <c r="C1" s="434"/>
      <c r="D1" s="434"/>
      <c r="E1" s="434"/>
    </row>
    <row r="2" spans="1:5" ht="15.75">
      <c r="A2" s="421" t="s">
        <v>536</v>
      </c>
      <c r="B2" s="421"/>
      <c r="C2" s="421"/>
      <c r="D2" s="421"/>
      <c r="E2" s="421"/>
    </row>
    <row r="3" spans="1:3" ht="15.75">
      <c r="A3" s="113"/>
      <c r="B3" s="45"/>
      <c r="C3" s="45"/>
    </row>
    <row r="4" spans="1:5" s="10" customFormat="1" ht="15.75">
      <c r="A4" s="103" t="s">
        <v>9</v>
      </c>
      <c r="B4" s="17" t="s">
        <v>153</v>
      </c>
      <c r="C4" s="40" t="s">
        <v>4</v>
      </c>
      <c r="D4" s="343" t="s">
        <v>704</v>
      </c>
      <c r="E4" s="343" t="s">
        <v>705</v>
      </c>
    </row>
    <row r="5" spans="1:5" s="10" customFormat="1" ht="16.5">
      <c r="A5" s="69" t="s">
        <v>94</v>
      </c>
      <c r="B5" s="106"/>
      <c r="C5" s="84"/>
      <c r="D5" s="84"/>
      <c r="E5" s="84"/>
    </row>
    <row r="6" spans="1:5" s="10" customFormat="1" ht="24" customHeight="1">
      <c r="A6" s="68" t="s">
        <v>280</v>
      </c>
      <c r="B6" s="17"/>
      <c r="C6" s="84"/>
      <c r="D6" s="84"/>
      <c r="E6" s="84"/>
    </row>
    <row r="7" spans="1:5" s="10" customFormat="1" ht="15.75" hidden="1">
      <c r="A7" s="88" t="s">
        <v>162</v>
      </c>
      <c r="B7" s="17">
        <v>2</v>
      </c>
      <c r="C7" s="84"/>
      <c r="D7" s="84"/>
      <c r="E7" s="84"/>
    </row>
    <row r="8" spans="1:5" s="10" customFormat="1" ht="15.75">
      <c r="A8" s="88" t="s">
        <v>163</v>
      </c>
      <c r="B8" s="17">
        <v>2</v>
      </c>
      <c r="C8" s="84">
        <v>446000</v>
      </c>
      <c r="D8" s="84">
        <v>446000</v>
      </c>
      <c r="E8" s="84">
        <v>446000</v>
      </c>
    </row>
    <row r="9" spans="1:5" s="10" customFormat="1" ht="15.75">
      <c r="A9" s="88" t="s">
        <v>164</v>
      </c>
      <c r="B9" s="17">
        <v>2</v>
      </c>
      <c r="C9" s="84">
        <v>288000</v>
      </c>
      <c r="D9" s="84">
        <v>288000</v>
      </c>
      <c r="E9" s="84">
        <v>288000</v>
      </c>
    </row>
    <row r="10" spans="1:5" s="10" customFormat="1" ht="15.75">
      <c r="A10" s="88" t="s">
        <v>165</v>
      </c>
      <c r="B10" s="17">
        <v>2</v>
      </c>
      <c r="C10" s="84">
        <v>231564</v>
      </c>
      <c r="D10" s="84">
        <v>231564</v>
      </c>
      <c r="E10" s="84">
        <v>231564</v>
      </c>
    </row>
    <row r="11" spans="1:5" s="10" customFormat="1" ht="15.75">
      <c r="A11" s="88" t="s">
        <v>166</v>
      </c>
      <c r="B11" s="17">
        <v>2</v>
      </c>
      <c r="C11" s="84">
        <v>95340</v>
      </c>
      <c r="D11" s="84">
        <v>95340</v>
      </c>
      <c r="E11" s="84">
        <v>95340</v>
      </c>
    </row>
    <row r="12" spans="1:5" s="10" customFormat="1" ht="15.75">
      <c r="A12" s="88" t="s">
        <v>282</v>
      </c>
      <c r="B12" s="17">
        <v>2</v>
      </c>
      <c r="C12" s="84">
        <v>5000000</v>
      </c>
      <c r="D12" s="84">
        <v>5000000</v>
      </c>
      <c r="E12" s="84">
        <v>5000000</v>
      </c>
    </row>
    <row r="13" spans="1:5" s="10" customFormat="1" ht="31.5" hidden="1">
      <c r="A13" s="88" t="s">
        <v>283</v>
      </c>
      <c r="B13" s="17">
        <v>2</v>
      </c>
      <c r="C13" s="84"/>
      <c r="D13" s="84"/>
      <c r="E13" s="84"/>
    </row>
    <row r="14" spans="1:5" s="10" customFormat="1" ht="15.75">
      <c r="A14" s="64" t="s">
        <v>689</v>
      </c>
      <c r="B14" s="17">
        <v>2</v>
      </c>
      <c r="C14" s="84"/>
      <c r="D14" s="84"/>
      <c r="E14" s="84">
        <v>1000000</v>
      </c>
    </row>
    <row r="15" spans="1:5" s="10" customFormat="1" ht="15.75">
      <c r="A15" s="114" t="s">
        <v>490</v>
      </c>
      <c r="B15" s="17">
        <v>2</v>
      </c>
      <c r="C15" s="84">
        <v>-789341</v>
      </c>
      <c r="D15" s="84">
        <v>-789341</v>
      </c>
      <c r="E15" s="84">
        <v>-789341</v>
      </c>
    </row>
    <row r="16" spans="1:5" s="10" customFormat="1" ht="15.75" hidden="1">
      <c r="A16" s="88" t="s">
        <v>302</v>
      </c>
      <c r="B16" s="17">
        <v>2</v>
      </c>
      <c r="C16" s="84"/>
      <c r="D16" s="84"/>
      <c r="E16" s="84"/>
    </row>
    <row r="17" spans="1:5" s="10" customFormat="1" ht="31.5">
      <c r="A17" s="111" t="s">
        <v>281</v>
      </c>
      <c r="B17" s="17"/>
      <c r="C17" s="84">
        <f>SUM(C7:C16)</f>
        <v>5271563</v>
      </c>
      <c r="D17" s="84">
        <f>SUM(D7:D16)</f>
        <v>5271563</v>
      </c>
      <c r="E17" s="84">
        <f>SUM(E7:E16)</f>
        <v>6271563</v>
      </c>
    </row>
    <row r="18" spans="1:5" s="10" customFormat="1" ht="15.75" hidden="1">
      <c r="A18" s="88" t="s">
        <v>285</v>
      </c>
      <c r="B18" s="17">
        <v>2</v>
      </c>
      <c r="C18" s="84"/>
      <c r="D18" s="84"/>
      <c r="E18" s="84"/>
    </row>
    <row r="19" spans="1:5" s="10" customFormat="1" ht="15.75" hidden="1">
      <c r="A19" s="88" t="s">
        <v>286</v>
      </c>
      <c r="B19" s="17">
        <v>2</v>
      </c>
      <c r="C19" s="84"/>
      <c r="D19" s="84"/>
      <c r="E19" s="84"/>
    </row>
    <row r="20" spans="1:5" s="10" customFormat="1" ht="31.5" hidden="1">
      <c r="A20" s="111" t="s">
        <v>284</v>
      </c>
      <c r="B20" s="17"/>
      <c r="C20" s="84">
        <f>SUM(C18:C19)</f>
        <v>0</v>
      </c>
      <c r="D20" s="84">
        <f>SUM(D18:D19)</f>
        <v>0</v>
      </c>
      <c r="E20" s="84">
        <f>SUM(E18:E19)</f>
        <v>0</v>
      </c>
    </row>
    <row r="21" spans="1:5" s="10" customFormat="1" ht="15.75" hidden="1">
      <c r="A21" s="88" t="s">
        <v>287</v>
      </c>
      <c r="B21" s="17">
        <v>2</v>
      </c>
      <c r="C21" s="84"/>
      <c r="D21" s="84"/>
      <c r="E21" s="84"/>
    </row>
    <row r="22" spans="1:5" s="10" customFormat="1" ht="15.75" hidden="1">
      <c r="A22" s="88" t="s">
        <v>288</v>
      </c>
      <c r="B22" s="17">
        <v>2</v>
      </c>
      <c r="C22" s="84"/>
      <c r="D22" s="84"/>
      <c r="E22" s="84"/>
    </row>
    <row r="23" spans="1:5" s="10" customFormat="1" ht="15.75" hidden="1">
      <c r="A23" s="114" t="s">
        <v>490</v>
      </c>
      <c r="B23" s="17">
        <v>2</v>
      </c>
      <c r="C23" s="84"/>
      <c r="D23" s="84"/>
      <c r="E23" s="84"/>
    </row>
    <row r="24" spans="1:5" s="10" customFormat="1" ht="15.75">
      <c r="A24" s="88" t="s">
        <v>291</v>
      </c>
      <c r="B24" s="17">
        <v>2</v>
      </c>
      <c r="C24" s="84">
        <v>332160</v>
      </c>
      <c r="D24" s="84">
        <v>332160</v>
      </c>
      <c r="E24" s="84">
        <v>332160</v>
      </c>
    </row>
    <row r="25" spans="1:5" s="10" customFormat="1" ht="15.75" hidden="1">
      <c r="A25" s="88" t="s">
        <v>292</v>
      </c>
      <c r="B25" s="17">
        <v>2</v>
      </c>
      <c r="C25" s="84"/>
      <c r="D25" s="84"/>
      <c r="E25" s="84"/>
    </row>
    <row r="26" spans="1:5" s="10" customFormat="1" ht="31.5">
      <c r="A26" s="88" t="s">
        <v>491</v>
      </c>
      <c r="B26" s="17">
        <v>2</v>
      </c>
      <c r="C26" s="84">
        <v>165000</v>
      </c>
      <c r="D26" s="84">
        <v>165000</v>
      </c>
      <c r="E26" s="84">
        <v>165000</v>
      </c>
    </row>
    <row r="27" spans="1:5" s="10" customFormat="1" ht="15.75" hidden="1">
      <c r="A27" s="88" t="s">
        <v>289</v>
      </c>
      <c r="B27" s="17">
        <v>2</v>
      </c>
      <c r="C27" s="84"/>
      <c r="D27" s="84"/>
      <c r="E27" s="84"/>
    </row>
    <row r="28" spans="1:5" s="10" customFormat="1" ht="15.75" hidden="1">
      <c r="A28" s="88" t="s">
        <v>522</v>
      </c>
      <c r="B28" s="17">
        <v>2</v>
      </c>
      <c r="C28" s="84"/>
      <c r="D28" s="84"/>
      <c r="E28" s="84"/>
    </row>
    <row r="29" spans="1:5" s="10" customFormat="1" ht="47.25">
      <c r="A29" s="111" t="s">
        <v>290</v>
      </c>
      <c r="B29" s="17"/>
      <c r="C29" s="84">
        <f>SUM(C21:C28)</f>
        <v>497160</v>
      </c>
      <c r="D29" s="84">
        <f>SUM(D21:D28)</f>
        <v>497160</v>
      </c>
      <c r="E29" s="84">
        <f>SUM(E21:E28)</f>
        <v>497160</v>
      </c>
    </row>
    <row r="30" spans="1:5" s="10" customFormat="1" ht="47.25">
      <c r="A30" s="88" t="s">
        <v>293</v>
      </c>
      <c r="B30" s="17">
        <v>2</v>
      </c>
      <c r="C30" s="84">
        <v>1200000</v>
      </c>
      <c r="D30" s="84">
        <v>1200000</v>
      </c>
      <c r="E30" s="84">
        <v>1200000</v>
      </c>
    </row>
    <row r="31" spans="1:5" s="10" customFormat="1" ht="31.5">
      <c r="A31" s="111" t="s">
        <v>294</v>
      </c>
      <c r="B31" s="17"/>
      <c r="C31" s="84">
        <f>SUM(C30)</f>
        <v>1200000</v>
      </c>
      <c r="D31" s="84">
        <f>SUM(D30)</f>
        <v>1200000</v>
      </c>
      <c r="E31" s="84">
        <f>SUM(E30)</f>
        <v>1200000</v>
      </c>
    </row>
    <row r="32" spans="1:5" s="10" customFormat="1" ht="31.5">
      <c r="A32" s="88" t="s">
        <v>295</v>
      </c>
      <c r="B32" s="17">
        <v>2</v>
      </c>
      <c r="C32" s="84"/>
      <c r="D32" s="84">
        <v>502400</v>
      </c>
      <c r="E32" s="84">
        <v>502400</v>
      </c>
    </row>
    <row r="33" spans="1:5" s="10" customFormat="1" ht="15.75" hidden="1">
      <c r="A33" s="88" t="s">
        <v>296</v>
      </c>
      <c r="B33" s="17">
        <v>2</v>
      </c>
      <c r="C33" s="84"/>
      <c r="D33" s="84"/>
      <c r="E33" s="84"/>
    </row>
    <row r="34" spans="1:5" s="10" customFormat="1" ht="15.75" hidden="1">
      <c r="A34" s="88" t="s">
        <v>297</v>
      </c>
      <c r="B34" s="17">
        <v>2</v>
      </c>
      <c r="C34" s="84"/>
      <c r="D34" s="84"/>
      <c r="E34" s="84"/>
    </row>
    <row r="35" spans="1:5" s="10" customFormat="1" ht="31.5" hidden="1">
      <c r="A35" s="88" t="s">
        <v>298</v>
      </c>
      <c r="B35" s="17">
        <v>2</v>
      </c>
      <c r="C35" s="84"/>
      <c r="D35" s="84"/>
      <c r="E35" s="84"/>
    </row>
    <row r="36" spans="1:5" s="10" customFormat="1" ht="15.75" hidden="1">
      <c r="A36" s="88" t="s">
        <v>299</v>
      </c>
      <c r="B36" s="17">
        <v>2</v>
      </c>
      <c r="C36" s="84"/>
      <c r="D36" s="84"/>
      <c r="E36" s="84"/>
    </row>
    <row r="37" spans="1:5" s="10" customFormat="1" ht="15.75" hidden="1">
      <c r="A37" s="88" t="s">
        <v>300</v>
      </c>
      <c r="B37" s="17">
        <v>2</v>
      </c>
      <c r="C37" s="84"/>
      <c r="D37" s="84"/>
      <c r="E37" s="84"/>
    </row>
    <row r="38" spans="1:5" s="10" customFormat="1" ht="15.75" hidden="1">
      <c r="A38" s="88" t="s">
        <v>517</v>
      </c>
      <c r="B38" s="17">
        <v>2</v>
      </c>
      <c r="C38" s="84"/>
      <c r="D38" s="84"/>
      <c r="E38" s="84"/>
    </row>
    <row r="39" spans="1:5" s="10" customFormat="1" ht="15.75" hidden="1">
      <c r="A39" s="88" t="s">
        <v>301</v>
      </c>
      <c r="B39" s="17">
        <v>2</v>
      </c>
      <c r="C39" s="84"/>
      <c r="D39" s="84"/>
      <c r="E39" s="84"/>
    </row>
    <row r="40" spans="1:5" s="10" customFormat="1" ht="15.75" hidden="1">
      <c r="A40" s="88" t="s">
        <v>445</v>
      </c>
      <c r="B40" s="17">
        <v>2</v>
      </c>
      <c r="C40" s="84"/>
      <c r="D40" s="84"/>
      <c r="E40" s="84"/>
    </row>
    <row r="41" spans="1:5" s="10" customFormat="1" ht="15.75">
      <c r="A41" s="88" t="s">
        <v>551</v>
      </c>
      <c r="B41" s="17">
        <v>2</v>
      </c>
      <c r="C41" s="84"/>
      <c r="D41" s="84">
        <v>106000</v>
      </c>
      <c r="E41" s="84">
        <v>106000</v>
      </c>
    </row>
    <row r="42" spans="1:5" s="10" customFormat="1" ht="15.75">
      <c r="A42" s="88" t="s">
        <v>492</v>
      </c>
      <c r="B42" s="17">
        <v>2</v>
      </c>
      <c r="C42" s="84"/>
      <c r="D42" s="84">
        <v>284480</v>
      </c>
      <c r="E42" s="84">
        <v>284480</v>
      </c>
    </row>
    <row r="43" spans="1:5" s="10" customFormat="1" ht="15.75">
      <c r="A43" s="88" t="s">
        <v>636</v>
      </c>
      <c r="B43" s="17">
        <v>2</v>
      </c>
      <c r="C43" s="84"/>
      <c r="D43" s="84">
        <v>441200</v>
      </c>
      <c r="E43" s="84">
        <v>441200</v>
      </c>
    </row>
    <row r="44" spans="1:5" s="10" customFormat="1" ht="15.75" hidden="1">
      <c r="A44" s="88" t="s">
        <v>302</v>
      </c>
      <c r="B44" s="17">
        <v>2</v>
      </c>
      <c r="C44" s="84"/>
      <c r="D44" s="84"/>
      <c r="E44" s="84"/>
    </row>
    <row r="45" spans="1:5" s="10" customFormat="1" ht="31.5">
      <c r="A45" s="111" t="s">
        <v>446</v>
      </c>
      <c r="B45" s="17"/>
      <c r="C45" s="84">
        <f>SUM(C32:C44)</f>
        <v>0</v>
      </c>
      <c r="D45" s="84">
        <f>SUM(D32:D44)</f>
        <v>1334080</v>
      </c>
      <c r="E45" s="84">
        <f>SUM(E32:E44)</f>
        <v>1334080</v>
      </c>
    </row>
    <row r="46" spans="1:5" s="10" customFormat="1" ht="15.75">
      <c r="A46" s="64" t="s">
        <v>650</v>
      </c>
      <c r="B46" s="17">
        <v>2</v>
      </c>
      <c r="C46" s="84"/>
      <c r="D46" s="84">
        <v>55360</v>
      </c>
      <c r="E46" s="84">
        <v>55360</v>
      </c>
    </row>
    <row r="47" spans="1:5" s="10" customFormat="1" ht="15.75">
      <c r="A47" s="111" t="s">
        <v>447</v>
      </c>
      <c r="B47" s="17"/>
      <c r="C47" s="84">
        <f>SUM(C46)</f>
        <v>0</v>
      </c>
      <c r="D47" s="84">
        <f>SUM(D46)</f>
        <v>55360</v>
      </c>
      <c r="E47" s="84">
        <f>SUM(E46)</f>
        <v>55360</v>
      </c>
    </row>
    <row r="48" spans="1:5" s="10" customFormat="1" ht="15.75" hidden="1">
      <c r="A48" s="64"/>
      <c r="B48" s="17"/>
      <c r="C48" s="84"/>
      <c r="D48" s="84"/>
      <c r="E48" s="84"/>
    </row>
    <row r="49" spans="1:5" s="10" customFormat="1" ht="15.75" hidden="1">
      <c r="A49" s="64" t="s">
        <v>304</v>
      </c>
      <c r="B49" s="17"/>
      <c r="C49" s="84"/>
      <c r="D49" s="84"/>
      <c r="E49" s="84"/>
    </row>
    <row r="50" spans="1:5" s="10" customFormat="1" ht="15.75" hidden="1">
      <c r="A50" s="64"/>
      <c r="B50" s="17"/>
      <c r="C50" s="84"/>
      <c r="D50" s="84"/>
      <c r="E50" s="84"/>
    </row>
    <row r="51" spans="1:5" s="10" customFormat="1" ht="31.5" hidden="1">
      <c r="A51" s="64" t="s">
        <v>307</v>
      </c>
      <c r="B51" s="17"/>
      <c r="C51" s="84"/>
      <c r="D51" s="84"/>
      <c r="E51" s="84"/>
    </row>
    <row r="52" spans="1:5" s="10" customFormat="1" ht="15.75" hidden="1">
      <c r="A52" s="64"/>
      <c r="B52" s="17"/>
      <c r="C52" s="84"/>
      <c r="D52" s="84"/>
      <c r="E52" s="84"/>
    </row>
    <row r="53" spans="1:5" s="10" customFormat="1" ht="31.5" hidden="1">
      <c r="A53" s="64" t="s">
        <v>306</v>
      </c>
      <c r="B53" s="17"/>
      <c r="C53" s="84"/>
      <c r="D53" s="84"/>
      <c r="E53" s="84"/>
    </row>
    <row r="54" spans="1:5" s="10" customFormat="1" ht="15.75" hidden="1">
      <c r="A54" s="64"/>
      <c r="B54" s="17"/>
      <c r="C54" s="84"/>
      <c r="D54" s="84"/>
      <c r="E54" s="84"/>
    </row>
    <row r="55" spans="1:5" s="10" customFormat="1" ht="31.5" hidden="1">
      <c r="A55" s="64" t="s">
        <v>305</v>
      </c>
      <c r="B55" s="17"/>
      <c r="C55" s="84"/>
      <c r="D55" s="84"/>
      <c r="E55" s="84"/>
    </row>
    <row r="56" spans="1:5" s="10" customFormat="1" ht="15.75">
      <c r="A56" s="88" t="s">
        <v>515</v>
      </c>
      <c r="B56" s="17">
        <v>2</v>
      </c>
      <c r="C56" s="84"/>
      <c r="D56" s="84"/>
      <c r="E56" s="84">
        <v>18000</v>
      </c>
    </row>
    <row r="57" spans="1:5" s="10" customFormat="1" ht="15.75" hidden="1">
      <c r="A57" s="88"/>
      <c r="B57" s="17"/>
      <c r="C57" s="84"/>
      <c r="D57" s="84"/>
      <c r="E57" s="84"/>
    </row>
    <row r="58" spans="1:5" s="10" customFormat="1" ht="15.75" hidden="1">
      <c r="A58" s="88"/>
      <c r="B58" s="17"/>
      <c r="C58" s="84"/>
      <c r="D58" s="84"/>
      <c r="E58" s="84"/>
    </row>
    <row r="59" spans="1:5" s="10" customFormat="1" ht="15.75" hidden="1">
      <c r="A59" s="88" t="s">
        <v>516</v>
      </c>
      <c r="B59" s="17">
        <v>2</v>
      </c>
      <c r="C59" s="84"/>
      <c r="D59" s="84"/>
      <c r="E59" s="84"/>
    </row>
    <row r="60" spans="1:5" s="10" customFormat="1" ht="15.75">
      <c r="A60" s="110" t="s">
        <v>484</v>
      </c>
      <c r="B60" s="101"/>
      <c r="C60" s="84">
        <f>SUM(C56:C59)</f>
        <v>0</v>
      </c>
      <c r="D60" s="84">
        <f>SUM(D56:D59)</f>
        <v>0</v>
      </c>
      <c r="E60" s="84">
        <f>SUM(E56:E59)</f>
        <v>18000</v>
      </c>
    </row>
    <row r="61" spans="1:5" s="10" customFormat="1" ht="15.75" hidden="1">
      <c r="A61" s="88" t="s">
        <v>167</v>
      </c>
      <c r="B61" s="101">
        <v>2</v>
      </c>
      <c r="C61" s="84"/>
      <c r="D61" s="84"/>
      <c r="E61" s="84"/>
    </row>
    <row r="62" spans="1:5" s="10" customFormat="1" ht="15.75" hidden="1">
      <c r="A62" s="88" t="s">
        <v>308</v>
      </c>
      <c r="B62" s="101">
        <v>2</v>
      </c>
      <c r="C62" s="84"/>
      <c r="D62" s="84"/>
      <c r="E62" s="84"/>
    </row>
    <row r="63" spans="1:5" s="10" customFormat="1" ht="15.75" hidden="1">
      <c r="A63" s="88" t="s">
        <v>168</v>
      </c>
      <c r="B63" s="101">
        <v>2</v>
      </c>
      <c r="C63" s="84"/>
      <c r="D63" s="84"/>
      <c r="E63" s="84"/>
    </row>
    <row r="64" spans="1:5" s="10" customFormat="1" ht="15.75" hidden="1">
      <c r="A64" s="110" t="s">
        <v>170</v>
      </c>
      <c r="B64" s="101"/>
      <c r="C64" s="84">
        <f>SUM(C61:C63)</f>
        <v>0</v>
      </c>
      <c r="D64" s="84">
        <f>SUM(D61:D63)</f>
        <v>0</v>
      </c>
      <c r="E64" s="84">
        <f>SUM(E61:E63)</f>
        <v>0</v>
      </c>
    </row>
    <row r="65" spans="1:5" s="10" customFormat="1" ht="31.5">
      <c r="A65" s="88" t="s">
        <v>647</v>
      </c>
      <c r="B65" s="101">
        <v>2</v>
      </c>
      <c r="C65" s="84"/>
      <c r="D65" s="84">
        <v>77775</v>
      </c>
      <c r="E65" s="84">
        <v>77775</v>
      </c>
    </row>
    <row r="66" spans="1:5" s="10" customFormat="1" ht="15.75" hidden="1">
      <c r="A66" s="88"/>
      <c r="B66" s="101"/>
      <c r="C66" s="84"/>
      <c r="D66" s="84"/>
      <c r="E66" s="84"/>
    </row>
    <row r="67" spans="1:5" s="10" customFormat="1" ht="15.75" hidden="1">
      <c r="A67" s="88"/>
      <c r="B67" s="101"/>
      <c r="C67" s="84"/>
      <c r="D67" s="84"/>
      <c r="E67" s="84"/>
    </row>
    <row r="68" spans="1:5" s="10" customFormat="1" ht="15.75" hidden="1">
      <c r="A68" s="88"/>
      <c r="B68" s="101"/>
      <c r="C68" s="84"/>
      <c r="D68" s="84"/>
      <c r="E68" s="84"/>
    </row>
    <row r="69" spans="1:5" s="10" customFormat="1" ht="15.75">
      <c r="A69" s="110" t="s">
        <v>171</v>
      </c>
      <c r="B69" s="101"/>
      <c r="C69" s="84">
        <f>SUM(C65:C68)</f>
        <v>0</v>
      </c>
      <c r="D69" s="84">
        <f>SUM(D65:D68)</f>
        <v>77775</v>
      </c>
      <c r="E69" s="84">
        <f>SUM(E65:E68)</f>
        <v>77775</v>
      </c>
    </row>
    <row r="70" spans="1:5" s="10" customFormat="1" ht="15.75" hidden="1">
      <c r="A70" s="88" t="s">
        <v>142</v>
      </c>
      <c r="B70" s="17">
        <v>2</v>
      </c>
      <c r="C70" s="84"/>
      <c r="D70" s="84"/>
      <c r="E70" s="84"/>
    </row>
    <row r="71" spans="1:5" s="10" customFormat="1" ht="15.75" hidden="1">
      <c r="A71" s="88" t="s">
        <v>461</v>
      </c>
      <c r="B71" s="103">
        <v>2</v>
      </c>
      <c r="C71" s="84"/>
      <c r="D71" s="84"/>
      <c r="E71" s="84"/>
    </row>
    <row r="72" spans="1:5" s="10" customFormat="1" ht="15.75">
      <c r="A72" s="88" t="s">
        <v>470</v>
      </c>
      <c r="B72" s="103">
        <v>2</v>
      </c>
      <c r="C72" s="84">
        <v>6694</v>
      </c>
      <c r="D72" s="84">
        <v>6694</v>
      </c>
      <c r="E72" s="84">
        <v>6694</v>
      </c>
    </row>
    <row r="73" spans="1:5" s="10" customFormat="1" ht="15.75" hidden="1">
      <c r="A73" s="88" t="s">
        <v>462</v>
      </c>
      <c r="B73" s="103">
        <v>2</v>
      </c>
      <c r="C73" s="84"/>
      <c r="D73" s="84"/>
      <c r="E73" s="84"/>
    </row>
    <row r="74" spans="1:5" s="10" customFormat="1" ht="15.75">
      <c r="A74" s="88" t="s">
        <v>471</v>
      </c>
      <c r="B74" s="103">
        <v>2</v>
      </c>
      <c r="C74" s="84">
        <v>5663</v>
      </c>
      <c r="D74" s="84">
        <v>5663</v>
      </c>
      <c r="E74" s="84">
        <v>5663</v>
      </c>
    </row>
    <row r="75" spans="1:5" s="10" customFormat="1" ht="15.75" hidden="1">
      <c r="A75" s="88" t="s">
        <v>463</v>
      </c>
      <c r="B75" s="103">
        <v>2</v>
      </c>
      <c r="C75" s="84"/>
      <c r="D75" s="84"/>
      <c r="E75" s="84"/>
    </row>
    <row r="76" spans="1:5" s="10" customFormat="1" ht="15.75">
      <c r="A76" s="88" t="s">
        <v>472</v>
      </c>
      <c r="B76" s="103">
        <v>2</v>
      </c>
      <c r="C76" s="84">
        <v>39455</v>
      </c>
      <c r="D76" s="84">
        <v>39455</v>
      </c>
      <c r="E76" s="84">
        <v>39455</v>
      </c>
    </row>
    <row r="77" spans="1:5" s="10" customFormat="1" ht="31.5">
      <c r="A77" s="64" t="s">
        <v>634</v>
      </c>
      <c r="B77" s="17">
        <v>2</v>
      </c>
      <c r="C77" s="84"/>
      <c r="D77" s="84">
        <v>250000</v>
      </c>
      <c r="E77" s="84">
        <v>250000</v>
      </c>
    </row>
    <row r="78" spans="1:5" s="10" customFormat="1" ht="15.75" hidden="1">
      <c r="A78" s="88" t="s">
        <v>131</v>
      </c>
      <c r="B78" s="17"/>
      <c r="C78" s="84"/>
      <c r="D78" s="84"/>
      <c r="E78" s="84"/>
    </row>
    <row r="79" spans="1:5" s="10" customFormat="1" ht="31.5">
      <c r="A79" s="110" t="s">
        <v>172</v>
      </c>
      <c r="B79" s="17"/>
      <c r="C79" s="84">
        <f>SUM(C70:C78)</f>
        <v>51812</v>
      </c>
      <c r="D79" s="84">
        <f>SUM(D70:D78)</f>
        <v>301812</v>
      </c>
      <c r="E79" s="84">
        <f>SUM(E70:E78)</f>
        <v>301812</v>
      </c>
    </row>
    <row r="80" spans="1:5" s="10" customFormat="1" ht="15.75" hidden="1">
      <c r="A80" s="88" t="s">
        <v>473</v>
      </c>
      <c r="B80" s="103">
        <v>2</v>
      </c>
      <c r="C80" s="84"/>
      <c r="D80" s="84"/>
      <c r="E80" s="84"/>
    </row>
    <row r="81" spans="1:5" s="10" customFormat="1" ht="15.75" hidden="1">
      <c r="A81" s="88" t="s">
        <v>474</v>
      </c>
      <c r="B81" s="103">
        <v>2</v>
      </c>
      <c r="C81" s="84"/>
      <c r="D81" s="84"/>
      <c r="E81" s="84"/>
    </row>
    <row r="82" spans="1:5" s="10" customFormat="1" ht="15.75" hidden="1">
      <c r="A82" s="88" t="s">
        <v>475</v>
      </c>
      <c r="B82" s="103">
        <v>2</v>
      </c>
      <c r="C82" s="84"/>
      <c r="D82" s="84"/>
      <c r="E82" s="84"/>
    </row>
    <row r="83" spans="1:5" s="10" customFormat="1" ht="15.75" hidden="1">
      <c r="A83" s="88" t="s">
        <v>476</v>
      </c>
      <c r="B83" s="103">
        <v>2</v>
      </c>
      <c r="C83" s="84"/>
      <c r="D83" s="84"/>
      <c r="E83" s="84"/>
    </row>
    <row r="84" spans="1:5" s="10" customFormat="1" ht="15.75" hidden="1">
      <c r="A84" s="88" t="s">
        <v>477</v>
      </c>
      <c r="B84" s="103">
        <v>2</v>
      </c>
      <c r="C84" s="84"/>
      <c r="D84" s="84"/>
      <c r="E84" s="84"/>
    </row>
    <row r="85" spans="1:5" s="10" customFormat="1" ht="15.75" hidden="1">
      <c r="A85" s="88" t="s">
        <v>478</v>
      </c>
      <c r="B85" s="103">
        <v>2</v>
      </c>
      <c r="C85" s="84"/>
      <c r="D85" s="84"/>
      <c r="E85" s="84"/>
    </row>
    <row r="86" spans="1:5" s="10" customFormat="1" ht="15.75" hidden="1">
      <c r="A86" s="88" t="s">
        <v>479</v>
      </c>
      <c r="B86" s="17">
        <v>2</v>
      </c>
      <c r="C86" s="84"/>
      <c r="D86" s="84"/>
      <c r="E86" s="84"/>
    </row>
    <row r="87" spans="1:5" s="10" customFormat="1" ht="15.75" hidden="1">
      <c r="A87" s="88" t="s">
        <v>480</v>
      </c>
      <c r="B87" s="17">
        <v>2</v>
      </c>
      <c r="C87" s="84"/>
      <c r="D87" s="84"/>
      <c r="E87" s="84"/>
    </row>
    <row r="88" spans="1:5" s="10" customFormat="1" ht="15.75" hidden="1">
      <c r="A88" s="88" t="s">
        <v>131</v>
      </c>
      <c r="B88" s="17"/>
      <c r="C88" s="84"/>
      <c r="D88" s="84"/>
      <c r="E88" s="84"/>
    </row>
    <row r="89" spans="1:5" s="10" customFormat="1" ht="15.75" hidden="1">
      <c r="A89" s="88" t="s">
        <v>131</v>
      </c>
      <c r="B89" s="17"/>
      <c r="C89" s="84"/>
      <c r="D89" s="84"/>
      <c r="E89" s="84"/>
    </row>
    <row r="90" spans="1:5" s="10" customFormat="1" ht="15.75" hidden="1">
      <c r="A90" s="110" t="s">
        <v>309</v>
      </c>
      <c r="B90" s="17"/>
      <c r="C90" s="84">
        <f>SUM(C80:C89)</f>
        <v>0</v>
      </c>
      <c r="D90" s="84">
        <f>SUM(D80:D89)</f>
        <v>0</v>
      </c>
      <c r="E90" s="84">
        <f>SUM(E80:E89)</f>
        <v>0</v>
      </c>
    </row>
    <row r="91" spans="1:5" s="10" customFormat="1" ht="15.75" hidden="1">
      <c r="A91" s="64"/>
      <c r="B91" s="17"/>
      <c r="C91" s="84"/>
      <c r="D91" s="84"/>
      <c r="E91" s="84"/>
    </row>
    <row r="92" spans="1:5" s="10" customFormat="1" ht="15.75" hidden="1">
      <c r="A92" s="64"/>
      <c r="B92" s="17"/>
      <c r="C92" s="84"/>
      <c r="D92" s="84"/>
      <c r="E92" s="84"/>
    </row>
    <row r="93" spans="1:5" s="10" customFormat="1" ht="31.5">
      <c r="A93" s="111" t="s">
        <v>310</v>
      </c>
      <c r="B93" s="17"/>
      <c r="C93" s="84">
        <f>C60+C64+C69+C79+C90</f>
        <v>51812</v>
      </c>
      <c r="D93" s="84">
        <f>D60+D64+D69+D79+D90</f>
        <v>379587</v>
      </c>
      <c r="E93" s="84">
        <f>E60+E64+E69+E79+E90</f>
        <v>397587</v>
      </c>
    </row>
    <row r="94" spans="1:5" s="10" customFormat="1" ht="31.5">
      <c r="A94" s="43" t="s">
        <v>280</v>
      </c>
      <c r="B94" s="103"/>
      <c r="C94" s="85">
        <f>SUM(C95:C95:C97)</f>
        <v>7020535</v>
      </c>
      <c r="D94" s="85">
        <f>SUM(D95:D95:D97)</f>
        <v>8737750</v>
      </c>
      <c r="E94" s="85">
        <f>SUM(E95:E95:E97)</f>
        <v>9755750</v>
      </c>
    </row>
    <row r="95" spans="1:5" s="10" customFormat="1" ht="15.75">
      <c r="A95" s="88" t="s">
        <v>405</v>
      </c>
      <c r="B95" s="101">
        <v>1</v>
      </c>
      <c r="C95" s="84">
        <f>SUMIF($B$6:$B$94,"1",C$6:C$94)</f>
        <v>0</v>
      </c>
      <c r="D95" s="84">
        <f>SUMIF($B$6:$B$94,"1",D$6:D$94)</f>
        <v>0</v>
      </c>
      <c r="E95" s="84">
        <f>SUMIF($B$6:$B$94,"1",E$6:E$94)</f>
        <v>0</v>
      </c>
    </row>
    <row r="96" spans="1:5" s="10" customFormat="1" ht="15.75">
      <c r="A96" s="88" t="s">
        <v>245</v>
      </c>
      <c r="B96" s="101">
        <v>2</v>
      </c>
      <c r="C96" s="84">
        <f>SUMIF($B$6:$B$94,"2",C$6:C$94)</f>
        <v>7020535</v>
      </c>
      <c r="D96" s="84">
        <f>SUMIF($B$6:$B$94,"2",D$6:D$94)</f>
        <v>8737750</v>
      </c>
      <c r="E96" s="84">
        <f>SUMIF($B$6:$B$94,"2",E$6:E$94)</f>
        <v>9755750</v>
      </c>
    </row>
    <row r="97" spans="1:5" s="10" customFormat="1" ht="15.75">
      <c r="A97" s="88" t="s">
        <v>137</v>
      </c>
      <c r="B97" s="101">
        <v>3</v>
      </c>
      <c r="C97" s="84">
        <f>SUMIF($B$6:$B$94,"3",C$6:C$94)</f>
        <v>0</v>
      </c>
      <c r="D97" s="84">
        <f>SUMIF($B$6:$B$94,"3",D$6:D$94)</f>
        <v>0</v>
      </c>
      <c r="E97" s="84">
        <f>SUMIF($B$6:$B$94,"3",E$6:E$94)</f>
        <v>0</v>
      </c>
    </row>
    <row r="98" spans="1:5" s="10" customFormat="1" ht="31.5" hidden="1">
      <c r="A98" s="68" t="s">
        <v>311</v>
      </c>
      <c r="B98" s="17"/>
      <c r="C98" s="85"/>
      <c r="D98" s="85"/>
      <c r="E98" s="85"/>
    </row>
    <row r="99" spans="1:5" s="10" customFormat="1" ht="15.75" hidden="1">
      <c r="A99" s="88" t="s">
        <v>169</v>
      </c>
      <c r="B99" s="17">
        <v>2</v>
      </c>
      <c r="C99" s="84"/>
      <c r="D99" s="84"/>
      <c r="E99" s="84"/>
    </row>
    <row r="100" spans="1:5" s="10" customFormat="1" ht="15.75" hidden="1">
      <c r="A100" s="88" t="s">
        <v>313</v>
      </c>
      <c r="B100" s="17">
        <v>2</v>
      </c>
      <c r="C100" s="84"/>
      <c r="D100" s="84"/>
      <c r="E100" s="84"/>
    </row>
    <row r="101" spans="1:5" s="10" customFormat="1" ht="31.5" hidden="1">
      <c r="A101" s="88" t="s">
        <v>314</v>
      </c>
      <c r="B101" s="17">
        <v>2</v>
      </c>
      <c r="C101" s="84"/>
      <c r="D101" s="84"/>
      <c r="E101" s="84"/>
    </row>
    <row r="102" spans="1:5" s="10" customFormat="1" ht="31.5" hidden="1">
      <c r="A102" s="88" t="s">
        <v>315</v>
      </c>
      <c r="B102" s="17">
        <v>2</v>
      </c>
      <c r="C102" s="84"/>
      <c r="D102" s="84"/>
      <c r="E102" s="84"/>
    </row>
    <row r="103" spans="1:5" s="10" customFormat="1" ht="31.5" hidden="1">
      <c r="A103" s="88" t="s">
        <v>316</v>
      </c>
      <c r="B103" s="17">
        <v>2</v>
      </c>
      <c r="C103" s="84"/>
      <c r="D103" s="84"/>
      <c r="E103" s="84"/>
    </row>
    <row r="104" spans="1:5" s="10" customFormat="1" ht="31.5" hidden="1">
      <c r="A104" s="88" t="s">
        <v>317</v>
      </c>
      <c r="B104" s="17">
        <v>2</v>
      </c>
      <c r="C104" s="84"/>
      <c r="D104" s="84"/>
      <c r="E104" s="84"/>
    </row>
    <row r="105" spans="1:5" s="10" customFormat="1" ht="15.75" hidden="1">
      <c r="A105" s="110" t="s">
        <v>318</v>
      </c>
      <c r="B105" s="17"/>
      <c r="C105" s="84">
        <f>SUM(C99:C104)</f>
        <v>0</v>
      </c>
      <c r="D105" s="84">
        <f>SUM(D99:D104)</f>
        <v>0</v>
      </c>
      <c r="E105" s="84">
        <f>SUM(E99:E104)</f>
        <v>0</v>
      </c>
    </row>
    <row r="106" spans="1:5" s="10" customFormat="1" ht="15.75" hidden="1">
      <c r="A106" s="88"/>
      <c r="B106" s="17"/>
      <c r="C106" s="84"/>
      <c r="D106" s="84"/>
      <c r="E106" s="84"/>
    </row>
    <row r="107" spans="1:5" s="10" customFormat="1" ht="15.75" hidden="1">
      <c r="A107" s="88"/>
      <c r="B107" s="17"/>
      <c r="C107" s="84"/>
      <c r="D107" s="84"/>
      <c r="E107" s="84"/>
    </row>
    <row r="108" spans="1:5" s="10" customFormat="1" ht="15.75" hidden="1">
      <c r="A108" s="110" t="s">
        <v>319</v>
      </c>
      <c r="B108" s="17"/>
      <c r="C108" s="84">
        <f>SUM(C106:C107)</f>
        <v>0</v>
      </c>
      <c r="D108" s="84">
        <f>SUM(D106:D107)</f>
        <v>0</v>
      </c>
      <c r="E108" s="84">
        <f>SUM(E106:E107)</f>
        <v>0</v>
      </c>
    </row>
    <row r="109" spans="1:5" s="10" customFormat="1" ht="15.75" hidden="1">
      <c r="A109" s="111" t="s">
        <v>320</v>
      </c>
      <c r="B109" s="17"/>
      <c r="C109" s="84">
        <f>C105+C108</f>
        <v>0</v>
      </c>
      <c r="D109" s="84">
        <f>D105+D108</f>
        <v>0</v>
      </c>
      <c r="E109" s="84">
        <f>E105+E108</f>
        <v>0</v>
      </c>
    </row>
    <row r="110" spans="1:5" s="10" customFormat="1" ht="15.75" hidden="1">
      <c r="A110" s="64"/>
      <c r="B110" s="17"/>
      <c r="C110" s="84"/>
      <c r="D110" s="84"/>
      <c r="E110" s="84"/>
    </row>
    <row r="111" spans="1:5" s="10" customFormat="1" ht="31.5" hidden="1">
      <c r="A111" s="64" t="s">
        <v>321</v>
      </c>
      <c r="B111" s="17"/>
      <c r="C111" s="84"/>
      <c r="D111" s="84"/>
      <c r="E111" s="84"/>
    </row>
    <row r="112" spans="1:5" s="10" customFormat="1" ht="15.75" hidden="1">
      <c r="A112" s="64"/>
      <c r="B112" s="17"/>
      <c r="C112" s="84"/>
      <c r="D112" s="84"/>
      <c r="E112" s="84"/>
    </row>
    <row r="113" spans="1:5" s="10" customFormat="1" ht="31.5" hidden="1">
      <c r="A113" s="64" t="s">
        <v>322</v>
      </c>
      <c r="B113" s="17"/>
      <c r="C113" s="84"/>
      <c r="D113" s="84"/>
      <c r="E113" s="84"/>
    </row>
    <row r="114" spans="1:5" s="10" customFormat="1" ht="15.75" hidden="1">
      <c r="A114" s="64"/>
      <c r="B114" s="17"/>
      <c r="C114" s="84"/>
      <c r="D114" s="84"/>
      <c r="E114" s="84"/>
    </row>
    <row r="115" spans="1:5" s="10" customFormat="1" ht="31.5" hidden="1">
      <c r="A115" s="64" t="s">
        <v>323</v>
      </c>
      <c r="B115" s="17"/>
      <c r="C115" s="84"/>
      <c r="D115" s="84"/>
      <c r="E115" s="84"/>
    </row>
    <row r="116" spans="1:5" s="10" customFormat="1" ht="31.5" hidden="1">
      <c r="A116" s="88" t="s">
        <v>494</v>
      </c>
      <c r="B116" s="17">
        <v>2</v>
      </c>
      <c r="C116" s="84"/>
      <c r="D116" s="84"/>
      <c r="E116" s="84"/>
    </row>
    <row r="117" spans="1:5" s="10" customFormat="1" ht="15.75" hidden="1">
      <c r="A117" s="110" t="s">
        <v>495</v>
      </c>
      <c r="B117" s="17"/>
      <c r="C117" s="84">
        <f>SUM(C115:C116)</f>
        <v>0</v>
      </c>
      <c r="D117" s="84">
        <f>SUM(D115:D116)</f>
        <v>0</v>
      </c>
      <c r="E117" s="84">
        <f>SUM(E115:E116)</f>
        <v>0</v>
      </c>
    </row>
    <row r="118" spans="1:5" s="10" customFormat="1" ht="15.75" hidden="1">
      <c r="A118" s="64"/>
      <c r="B118" s="17"/>
      <c r="C118" s="84"/>
      <c r="D118" s="84"/>
      <c r="E118" s="84"/>
    </row>
    <row r="119" spans="1:5" s="10" customFormat="1" ht="31.5" hidden="1">
      <c r="A119" s="110" t="s">
        <v>523</v>
      </c>
      <c r="B119" s="17"/>
      <c r="C119" s="84">
        <f>SUM(C118)</f>
        <v>0</v>
      </c>
      <c r="D119" s="84">
        <f>SUM(D118)</f>
        <v>0</v>
      </c>
      <c r="E119" s="84">
        <f>SUM(E118)</f>
        <v>0</v>
      </c>
    </row>
    <row r="120" spans="1:5" s="10" customFormat="1" ht="15.75" hidden="1">
      <c r="A120" s="125"/>
      <c r="B120" s="17"/>
      <c r="C120" s="84"/>
      <c r="D120" s="84"/>
      <c r="E120" s="84"/>
    </row>
    <row r="121" spans="1:5" s="10" customFormat="1" ht="15.75" hidden="1">
      <c r="A121" s="125"/>
      <c r="B121" s="17"/>
      <c r="C121" s="84"/>
      <c r="D121" s="84"/>
      <c r="E121" s="84"/>
    </row>
    <row r="122" spans="1:5" s="10" customFormat="1" ht="15.75" hidden="1">
      <c r="A122" s="110" t="s">
        <v>172</v>
      </c>
      <c r="B122" s="17"/>
      <c r="C122" s="84">
        <f>SUM(C120:C121)</f>
        <v>0</v>
      </c>
      <c r="D122" s="84">
        <f>SUM(D120:D121)</f>
        <v>0</v>
      </c>
      <c r="E122" s="84">
        <f>SUM(E120:E121)</f>
        <v>0</v>
      </c>
    </row>
    <row r="123" spans="1:5" s="10" customFormat="1" ht="31.5" hidden="1">
      <c r="A123" s="64" t="s">
        <v>324</v>
      </c>
      <c r="B123" s="17"/>
      <c r="C123" s="84">
        <f>C117+C122+C119</f>
        <v>0</v>
      </c>
      <c r="D123" s="84">
        <f>D117+D122+D119</f>
        <v>0</v>
      </c>
      <c r="E123" s="84">
        <f>E117+E122+E119</f>
        <v>0</v>
      </c>
    </row>
    <row r="124" spans="1:5" s="10" customFormat="1" ht="31.5" hidden="1">
      <c r="A124" s="43" t="s">
        <v>311</v>
      </c>
      <c r="B124" s="103"/>
      <c r="C124" s="85">
        <f>SUM(C125:C125:C127)</f>
        <v>0</v>
      </c>
      <c r="D124" s="85">
        <f>SUM(D125:D125:D127)</f>
        <v>0</v>
      </c>
      <c r="E124" s="85">
        <f>SUM(E125:E125:E127)</f>
        <v>0</v>
      </c>
    </row>
    <row r="125" spans="1:5" s="10" customFormat="1" ht="15.75" hidden="1">
      <c r="A125" s="88" t="s">
        <v>405</v>
      </c>
      <c r="B125" s="101">
        <v>1</v>
      </c>
      <c r="C125" s="84">
        <f>SUMIF($B$98:$B$124,"1",C$98:C$124)</f>
        <v>0</v>
      </c>
      <c r="D125" s="84">
        <f>SUMIF($B$98:$B$124,"1",D$98:D$124)</f>
        <v>0</v>
      </c>
      <c r="E125" s="84">
        <f>SUMIF($B$98:$B$124,"1",E$98:E$124)</f>
        <v>0</v>
      </c>
    </row>
    <row r="126" spans="1:5" s="10" customFormat="1" ht="15.75" hidden="1">
      <c r="A126" s="88" t="s">
        <v>245</v>
      </c>
      <c r="B126" s="101">
        <v>2</v>
      </c>
      <c r="C126" s="84">
        <f>SUMIF($B$98:$B$124,"2",C$98:C$124)</f>
        <v>0</v>
      </c>
      <c r="D126" s="84">
        <f>SUMIF($B$98:$B$124,"2",D$98:D$124)</f>
        <v>0</v>
      </c>
      <c r="E126" s="84">
        <f>SUMIF($B$98:$B$124,"2",E$98:E$124)</f>
        <v>0</v>
      </c>
    </row>
    <row r="127" spans="1:5" s="10" customFormat="1" ht="15.75" hidden="1">
      <c r="A127" s="88" t="s">
        <v>137</v>
      </c>
      <c r="B127" s="101">
        <v>3</v>
      </c>
      <c r="C127" s="84">
        <f>SUMIF($B$98:$B$124,"3",C$98:C$124)</f>
        <v>0</v>
      </c>
      <c r="D127" s="84">
        <f>SUMIF($B$98:$B$124,"3",D$98:D$124)</f>
        <v>0</v>
      </c>
      <c r="E127" s="84">
        <f>SUMIF($B$98:$B$124,"3",E$98:E$124)</f>
        <v>0</v>
      </c>
    </row>
    <row r="128" spans="1:5" s="10" customFormat="1" ht="15.75">
      <c r="A128" s="68" t="s">
        <v>326</v>
      </c>
      <c r="B128" s="17"/>
      <c r="C128" s="85"/>
      <c r="D128" s="85"/>
      <c r="E128" s="85"/>
    </row>
    <row r="129" spans="1:5" s="10" customFormat="1" ht="31.5" hidden="1">
      <c r="A129" s="88" t="s">
        <v>328</v>
      </c>
      <c r="B129" s="17">
        <v>2</v>
      </c>
      <c r="C129" s="84"/>
      <c r="D129" s="84"/>
      <c r="E129" s="84"/>
    </row>
    <row r="130" spans="1:5" s="10" customFormat="1" ht="15.75" hidden="1">
      <c r="A130" s="111" t="s">
        <v>327</v>
      </c>
      <c r="B130" s="17"/>
      <c r="C130" s="84">
        <f>SUM(C129)</f>
        <v>0</v>
      </c>
      <c r="D130" s="84">
        <f>SUM(D129)</f>
        <v>0</v>
      </c>
      <c r="E130" s="84">
        <f>SUM(E129)</f>
        <v>0</v>
      </c>
    </row>
    <row r="131" spans="1:5" s="10" customFormat="1" ht="15.75" hidden="1">
      <c r="A131" s="88" t="s">
        <v>129</v>
      </c>
      <c r="B131" s="17">
        <v>3</v>
      </c>
      <c r="C131" s="84"/>
      <c r="D131" s="84"/>
      <c r="E131" s="84"/>
    </row>
    <row r="132" spans="1:5" s="10" customFormat="1" ht="15.75" hidden="1">
      <c r="A132" s="88" t="s">
        <v>128</v>
      </c>
      <c r="B132" s="17">
        <v>3</v>
      </c>
      <c r="C132" s="84"/>
      <c r="D132" s="84"/>
      <c r="E132" s="84"/>
    </row>
    <row r="133" spans="1:5" s="10" customFormat="1" ht="15.75" hidden="1">
      <c r="A133" s="111" t="s">
        <v>329</v>
      </c>
      <c r="B133" s="17"/>
      <c r="C133" s="84">
        <f>SUM(C131:C132)</f>
        <v>0</v>
      </c>
      <c r="D133" s="84">
        <f>SUM(D131:D132)</f>
        <v>0</v>
      </c>
      <c r="E133" s="84">
        <f>SUM(E131:E132)</f>
        <v>0</v>
      </c>
    </row>
    <row r="134" spans="1:5" s="10" customFormat="1" ht="31.5">
      <c r="A134" s="88" t="s">
        <v>330</v>
      </c>
      <c r="B134" s="17">
        <v>3</v>
      </c>
      <c r="C134" s="84">
        <v>4266000</v>
      </c>
      <c r="D134" s="84">
        <v>4266000</v>
      </c>
      <c r="E134" s="84">
        <v>4266000</v>
      </c>
    </row>
    <row r="135" spans="1:5" s="10" customFormat="1" ht="31.5" hidden="1">
      <c r="A135" s="88" t="s">
        <v>331</v>
      </c>
      <c r="B135" s="17">
        <v>3</v>
      </c>
      <c r="C135" s="84"/>
      <c r="D135" s="84"/>
      <c r="E135" s="84"/>
    </row>
    <row r="136" spans="1:5" s="10" customFormat="1" ht="15.75">
      <c r="A136" s="111" t="s">
        <v>332</v>
      </c>
      <c r="B136" s="17"/>
      <c r="C136" s="84">
        <f>SUM(C134:C135)</f>
        <v>4266000</v>
      </c>
      <c r="D136" s="84">
        <f>SUM(D134:D135)</f>
        <v>4266000</v>
      </c>
      <c r="E136" s="84">
        <f>SUM(E134:E135)</f>
        <v>4266000</v>
      </c>
    </row>
    <row r="137" spans="1:5" s="10" customFormat="1" ht="31.5">
      <c r="A137" s="88" t="s">
        <v>333</v>
      </c>
      <c r="B137" s="17">
        <v>2</v>
      </c>
      <c r="C137" s="84">
        <v>504000</v>
      </c>
      <c r="D137" s="84">
        <v>504000</v>
      </c>
      <c r="E137" s="84">
        <v>504000</v>
      </c>
    </row>
    <row r="138" spans="1:5" s="10" customFormat="1" ht="15.75" hidden="1">
      <c r="A138" s="88" t="s">
        <v>334</v>
      </c>
      <c r="B138" s="17">
        <v>2</v>
      </c>
      <c r="C138" s="84"/>
      <c r="D138" s="84"/>
      <c r="E138" s="84"/>
    </row>
    <row r="139" spans="1:5" s="10" customFormat="1" ht="15.75">
      <c r="A139" s="64" t="s">
        <v>335</v>
      </c>
      <c r="B139" s="17"/>
      <c r="C139" s="84">
        <f>SUM(C137:C138)</f>
        <v>504000</v>
      </c>
      <c r="D139" s="84">
        <f>SUM(D137:D138)</f>
        <v>504000</v>
      </c>
      <c r="E139" s="84">
        <f>SUM(E137:E138)</f>
        <v>504000</v>
      </c>
    </row>
    <row r="140" spans="1:5" s="10" customFormat="1" ht="15.75" hidden="1">
      <c r="A140" s="88" t="s">
        <v>336</v>
      </c>
      <c r="B140" s="17">
        <v>3</v>
      </c>
      <c r="C140" s="84"/>
      <c r="D140" s="84"/>
      <c r="E140" s="84"/>
    </row>
    <row r="141" spans="1:5" s="10" customFormat="1" ht="15.75" hidden="1">
      <c r="A141" s="88"/>
      <c r="B141" s="17"/>
      <c r="C141" s="84"/>
      <c r="D141" s="84"/>
      <c r="E141" s="84"/>
    </row>
    <row r="142" spans="1:5" s="10" customFormat="1" ht="15.75" hidden="1">
      <c r="A142" s="111" t="s">
        <v>337</v>
      </c>
      <c r="B142" s="17"/>
      <c r="C142" s="84">
        <f>SUM(C140:C141)</f>
        <v>0</v>
      </c>
      <c r="D142" s="84">
        <f>SUM(D140:D141)</f>
        <v>0</v>
      </c>
      <c r="E142" s="84">
        <f>SUM(E140:E141)</f>
        <v>0</v>
      </c>
    </row>
    <row r="143" spans="1:5" s="10" customFormat="1" ht="15.75" hidden="1">
      <c r="A143" s="88" t="s">
        <v>338</v>
      </c>
      <c r="B143" s="17">
        <v>2</v>
      </c>
      <c r="C143" s="84"/>
      <c r="D143" s="84"/>
      <c r="E143" s="84"/>
    </row>
    <row r="144" spans="1:5" s="10" customFormat="1" ht="15.75" hidden="1">
      <c r="A144" s="88" t="s">
        <v>339</v>
      </c>
      <c r="B144" s="17">
        <v>2</v>
      </c>
      <c r="C144" s="84"/>
      <c r="D144" s="84"/>
      <c r="E144" s="84"/>
    </row>
    <row r="145" spans="1:5" s="10" customFormat="1" ht="15.75" hidden="1">
      <c r="A145" s="88" t="s">
        <v>159</v>
      </c>
      <c r="B145" s="17">
        <v>2</v>
      </c>
      <c r="C145" s="84"/>
      <c r="D145" s="84"/>
      <c r="E145" s="84"/>
    </row>
    <row r="146" spans="1:5" s="10" customFormat="1" ht="15.75" hidden="1">
      <c r="A146" s="88" t="s">
        <v>160</v>
      </c>
      <c r="B146" s="17">
        <v>2</v>
      </c>
      <c r="C146" s="84"/>
      <c r="D146" s="84"/>
      <c r="E146" s="84"/>
    </row>
    <row r="147" spans="1:5" s="10" customFormat="1" ht="15.75" hidden="1">
      <c r="A147" s="88" t="s">
        <v>161</v>
      </c>
      <c r="B147" s="17">
        <v>2</v>
      </c>
      <c r="C147" s="84"/>
      <c r="D147" s="84"/>
      <c r="E147" s="84"/>
    </row>
    <row r="148" spans="1:5" s="10" customFormat="1" ht="47.25" hidden="1">
      <c r="A148" s="88" t="s">
        <v>340</v>
      </c>
      <c r="B148" s="17">
        <v>2</v>
      </c>
      <c r="C148" s="84"/>
      <c r="D148" s="84"/>
      <c r="E148" s="84"/>
    </row>
    <row r="149" spans="1:5" s="10" customFormat="1" ht="15.75" hidden="1">
      <c r="A149" s="88" t="s">
        <v>341</v>
      </c>
      <c r="B149" s="17">
        <v>2</v>
      </c>
      <c r="C149" s="84"/>
      <c r="D149" s="84"/>
      <c r="E149" s="84"/>
    </row>
    <row r="150" spans="1:5" s="10" customFormat="1" ht="15.75">
      <c r="A150" s="88" t="s">
        <v>342</v>
      </c>
      <c r="B150" s="17">
        <v>2</v>
      </c>
      <c r="C150" s="84">
        <v>25000</v>
      </c>
      <c r="D150" s="84">
        <v>25000</v>
      </c>
      <c r="E150" s="84">
        <v>25000</v>
      </c>
    </row>
    <row r="151" spans="1:5" s="10" customFormat="1" ht="15.75" hidden="1">
      <c r="A151" s="88" t="s">
        <v>570</v>
      </c>
      <c r="B151" s="17">
        <v>2</v>
      </c>
      <c r="C151" s="84"/>
      <c r="D151" s="84"/>
      <c r="E151" s="84"/>
    </row>
    <row r="152" spans="1:5" s="10" customFormat="1" ht="15.75" hidden="1">
      <c r="A152" s="64" t="s">
        <v>548</v>
      </c>
      <c r="B152" s="17">
        <v>2</v>
      </c>
      <c r="C152" s="84"/>
      <c r="D152" s="84"/>
      <c r="E152" s="84"/>
    </row>
    <row r="153" spans="1:5" s="10" customFormat="1" ht="31.5">
      <c r="A153" s="110" t="s">
        <v>343</v>
      </c>
      <c r="B153" s="17"/>
      <c r="C153" s="84">
        <f>SUM(C150:C152)</f>
        <v>25000</v>
      </c>
      <c r="D153" s="84">
        <f>SUM(D150:D152)</f>
        <v>25000</v>
      </c>
      <c r="E153" s="84">
        <f>SUM(E150:E152)</f>
        <v>25000</v>
      </c>
    </row>
    <row r="154" spans="1:5" s="10" customFormat="1" ht="15.75" hidden="1">
      <c r="A154" s="110"/>
      <c r="B154" s="17"/>
      <c r="C154" s="84"/>
      <c r="D154" s="84"/>
      <c r="E154" s="84"/>
    </row>
    <row r="155" spans="1:5" s="10" customFormat="1" ht="31.5">
      <c r="A155" s="111" t="s">
        <v>747</v>
      </c>
      <c r="B155" s="17">
        <v>2</v>
      </c>
      <c r="C155" s="84"/>
      <c r="D155" s="84"/>
      <c r="E155" s="84">
        <v>7290</v>
      </c>
    </row>
    <row r="156" spans="1:5" s="10" customFormat="1" ht="15.75">
      <c r="A156" s="111" t="s">
        <v>344</v>
      </c>
      <c r="B156" s="17"/>
      <c r="C156" s="84">
        <f>SUM(C143:C149)+C153+C155</f>
        <v>25000</v>
      </c>
      <c r="D156" s="84">
        <f>SUM(D143:D149)+D153+D155</f>
        <v>25000</v>
      </c>
      <c r="E156" s="84">
        <f>SUM(E143:E149)+E153+E155</f>
        <v>32290</v>
      </c>
    </row>
    <row r="157" spans="1:5" s="10" customFormat="1" ht="15.75">
      <c r="A157" s="43" t="s">
        <v>326</v>
      </c>
      <c r="B157" s="103"/>
      <c r="C157" s="85">
        <f>SUM(C158:C158:C160)</f>
        <v>4795000</v>
      </c>
      <c r="D157" s="85">
        <f>SUM(D158:D158:D160)</f>
        <v>4795000</v>
      </c>
      <c r="E157" s="85">
        <f>SUM(E158:E158:E160)</f>
        <v>4802290</v>
      </c>
    </row>
    <row r="158" spans="1:5" s="10" customFormat="1" ht="15.75">
      <c r="A158" s="88" t="s">
        <v>405</v>
      </c>
      <c r="B158" s="101">
        <v>1</v>
      </c>
      <c r="C158" s="84">
        <f>SUMIF($B$128:$B$157,"1",C$128:C$157)</f>
        <v>0</v>
      </c>
      <c r="D158" s="84">
        <f>SUMIF($B$128:$B$157,"1",D$128:D$157)</f>
        <v>0</v>
      </c>
      <c r="E158" s="84">
        <f>SUMIF($B$128:$B$157,"1",E$128:E$157)</f>
        <v>0</v>
      </c>
    </row>
    <row r="159" spans="1:5" s="10" customFormat="1" ht="15.75">
      <c r="A159" s="88" t="s">
        <v>245</v>
      </c>
      <c r="B159" s="101">
        <v>2</v>
      </c>
      <c r="C159" s="84">
        <f>SUMIF($B$128:$B$157,"2",C$128:C$157)</f>
        <v>529000</v>
      </c>
      <c r="D159" s="84">
        <f>SUMIF($B$128:$B$157,"2",D$128:D$157)</f>
        <v>529000</v>
      </c>
      <c r="E159" s="84">
        <f>SUMIF($B$128:$B$157,"2",E$128:E$157)</f>
        <v>536290</v>
      </c>
    </row>
    <row r="160" spans="1:5" s="10" customFormat="1" ht="15.75">
      <c r="A160" s="88" t="s">
        <v>137</v>
      </c>
      <c r="B160" s="101">
        <v>3</v>
      </c>
      <c r="C160" s="84">
        <f>SUMIF($B$128:$B$157,"3",C$128:C$157)</f>
        <v>4266000</v>
      </c>
      <c r="D160" s="84">
        <f>SUMIF($B$128:$B$157,"3",D$128:D$157)</f>
        <v>4266000</v>
      </c>
      <c r="E160" s="84">
        <f>SUMIF($B$128:$B$157,"3",E$128:E$157)</f>
        <v>4266000</v>
      </c>
    </row>
    <row r="161" spans="1:5" s="10" customFormat="1" ht="15.75">
      <c r="A161" s="68" t="s">
        <v>349</v>
      </c>
      <c r="B161" s="17"/>
      <c r="C161" s="85"/>
      <c r="D161" s="85"/>
      <c r="E161" s="85"/>
    </row>
    <row r="162" spans="1:5" s="10" customFormat="1" ht="15.75" hidden="1">
      <c r="A162" s="88"/>
      <c r="B162" s="17"/>
      <c r="C162" s="84"/>
      <c r="D162" s="84"/>
      <c r="E162" s="84"/>
    </row>
    <row r="163" spans="1:5" s="10" customFormat="1" ht="31.5">
      <c r="A163" s="88" t="s">
        <v>635</v>
      </c>
      <c r="B163" s="17">
        <v>2</v>
      </c>
      <c r="C163" s="84"/>
      <c r="D163" s="84">
        <v>67100</v>
      </c>
      <c r="E163" s="84">
        <v>67100</v>
      </c>
    </row>
    <row r="164" spans="1:5" s="10" customFormat="1" ht="15.75">
      <c r="A164" s="110" t="s">
        <v>345</v>
      </c>
      <c r="B164" s="17"/>
      <c r="C164" s="84">
        <f>SUM(C162:C163)</f>
        <v>0</v>
      </c>
      <c r="D164" s="84">
        <f>SUM(D162:D163)</f>
        <v>67100</v>
      </c>
      <c r="E164" s="84">
        <f>SUM(E162:E163)</f>
        <v>67100</v>
      </c>
    </row>
    <row r="165" spans="1:5" s="10" customFormat="1" ht="31.5">
      <c r="A165" s="88" t="s">
        <v>346</v>
      </c>
      <c r="B165" s="17"/>
      <c r="C165" s="84">
        <f>SUM(C166:C170)</f>
        <v>5000</v>
      </c>
      <c r="D165" s="84">
        <f>SUM(D166:D170)</f>
        <v>5000</v>
      </c>
      <c r="E165" s="84">
        <f>SUM(E166:E170)</f>
        <v>5000</v>
      </c>
    </row>
    <row r="166" spans="1:5" s="10" customFormat="1" ht="15.75">
      <c r="A166" s="124" t="s">
        <v>458</v>
      </c>
      <c r="B166" s="17">
        <v>2</v>
      </c>
      <c r="C166" s="84">
        <v>5000</v>
      </c>
      <c r="D166" s="84">
        <v>5000</v>
      </c>
      <c r="E166" s="84">
        <v>5000</v>
      </c>
    </row>
    <row r="167" spans="1:5" s="10" customFormat="1" ht="15.75" hidden="1">
      <c r="A167" s="124" t="s">
        <v>535</v>
      </c>
      <c r="B167" s="17">
        <v>2</v>
      </c>
      <c r="C167" s="84"/>
      <c r="D167" s="84"/>
      <c r="E167" s="84"/>
    </row>
    <row r="168" spans="1:5" s="10" customFormat="1" ht="15.75" hidden="1">
      <c r="A168" s="124" t="s">
        <v>525</v>
      </c>
      <c r="B168" s="17">
        <v>2</v>
      </c>
      <c r="C168" s="84"/>
      <c r="D168" s="84"/>
      <c r="E168" s="84"/>
    </row>
    <row r="169" spans="1:5" s="10" customFormat="1" ht="15.75" hidden="1">
      <c r="A169" s="124" t="s">
        <v>526</v>
      </c>
      <c r="B169" s="17">
        <v>2</v>
      </c>
      <c r="C169" s="84"/>
      <c r="D169" s="84"/>
      <c r="E169" s="84"/>
    </row>
    <row r="170" spans="1:5" s="10" customFormat="1" ht="15.75" hidden="1">
      <c r="A170" s="124" t="s">
        <v>527</v>
      </c>
      <c r="B170" s="17">
        <v>2</v>
      </c>
      <c r="C170" s="84"/>
      <c r="D170" s="84"/>
      <c r="E170" s="84"/>
    </row>
    <row r="171" spans="1:5" s="10" customFormat="1" ht="31.5" hidden="1">
      <c r="A171" s="88" t="s">
        <v>347</v>
      </c>
      <c r="B171" s="17">
        <v>2</v>
      </c>
      <c r="C171" s="84"/>
      <c r="D171" s="84"/>
      <c r="E171" s="84"/>
    </row>
    <row r="172" spans="1:5" s="10" customFormat="1" ht="15.75" hidden="1">
      <c r="A172" s="88" t="s">
        <v>524</v>
      </c>
      <c r="B172" s="17"/>
      <c r="C172" s="84"/>
      <c r="D172" s="84"/>
      <c r="E172" s="84"/>
    </row>
    <row r="173" spans="1:5" s="10" customFormat="1" ht="15.75">
      <c r="A173" s="111" t="s">
        <v>348</v>
      </c>
      <c r="B173" s="17"/>
      <c r="C173" s="84">
        <f>SUM(C166:C172)</f>
        <v>5000</v>
      </c>
      <c r="D173" s="84">
        <f>SUM(D166:D172)</f>
        <v>5000</v>
      </c>
      <c r="E173" s="84">
        <f>SUM(E166:E172)</f>
        <v>5000</v>
      </c>
    </row>
    <row r="174" spans="1:5" s="10" customFormat="1" ht="15.75" hidden="1">
      <c r="A174" s="88" t="s">
        <v>131</v>
      </c>
      <c r="B174" s="17"/>
      <c r="C174" s="84"/>
      <c r="D174" s="84"/>
      <c r="E174" s="84"/>
    </row>
    <row r="175" spans="1:5" s="10" customFormat="1" ht="15.75" hidden="1">
      <c r="A175" s="88" t="s">
        <v>131</v>
      </c>
      <c r="B175" s="17"/>
      <c r="C175" s="84"/>
      <c r="D175" s="84"/>
      <c r="E175" s="84"/>
    </row>
    <row r="176" spans="1:5" s="10" customFormat="1" ht="15.75" hidden="1">
      <c r="A176" s="110" t="s">
        <v>350</v>
      </c>
      <c r="B176" s="17"/>
      <c r="C176" s="84">
        <f>SUM(C174:C175)</f>
        <v>0</v>
      </c>
      <c r="D176" s="84">
        <f>SUM(D174:D175)</f>
        <v>0</v>
      </c>
      <c r="E176" s="84">
        <f>SUM(E174:E175)</f>
        <v>0</v>
      </c>
    </row>
    <row r="177" spans="1:5" s="10" customFormat="1" ht="15.75" hidden="1">
      <c r="A177" s="88" t="s">
        <v>131</v>
      </c>
      <c r="B177" s="17"/>
      <c r="C177" s="84"/>
      <c r="D177" s="84"/>
      <c r="E177" s="84"/>
    </row>
    <row r="178" spans="1:5" s="10" customFormat="1" ht="15.75" hidden="1">
      <c r="A178" s="88"/>
      <c r="B178" s="17"/>
      <c r="C178" s="84"/>
      <c r="D178" s="84"/>
      <c r="E178" s="84"/>
    </row>
    <row r="179" spans="1:5" s="10" customFormat="1" ht="15.75" hidden="1">
      <c r="A179" s="110" t="s">
        <v>351</v>
      </c>
      <c r="B179" s="17"/>
      <c r="C179" s="84">
        <f>SUM(C177:C178)</f>
        <v>0</v>
      </c>
      <c r="D179" s="84">
        <f>SUM(D177:D178)</f>
        <v>0</v>
      </c>
      <c r="E179" s="84">
        <f>SUM(E177:E178)</f>
        <v>0</v>
      </c>
    </row>
    <row r="180" spans="1:5" s="10" customFormat="1" ht="15.75">
      <c r="A180" s="64" t="s">
        <v>352</v>
      </c>
      <c r="B180" s="17"/>
      <c r="C180" s="84">
        <f>C176+C179</f>
        <v>0</v>
      </c>
      <c r="D180" s="84">
        <f>D176+D179</f>
        <v>0</v>
      </c>
      <c r="E180" s="84">
        <f>E176+E179</f>
        <v>0</v>
      </c>
    </row>
    <row r="181" spans="1:5" s="10" customFormat="1" ht="15.75" hidden="1">
      <c r="A181" s="88" t="s">
        <v>353</v>
      </c>
      <c r="B181" s="17">
        <v>2</v>
      </c>
      <c r="C181" s="84"/>
      <c r="D181" s="84"/>
      <c r="E181" s="84"/>
    </row>
    <row r="182" spans="1:5" s="10" customFormat="1" ht="31.5">
      <c r="A182" s="88" t="s">
        <v>354</v>
      </c>
      <c r="B182" s="17">
        <v>2</v>
      </c>
      <c r="C182" s="84">
        <v>110000</v>
      </c>
      <c r="D182" s="84">
        <v>110000</v>
      </c>
      <c r="E182" s="84">
        <v>110000</v>
      </c>
    </row>
    <row r="183" spans="1:5" s="10" customFormat="1" ht="31.5" hidden="1">
      <c r="A183" s="88" t="s">
        <v>355</v>
      </c>
      <c r="B183" s="17">
        <v>2</v>
      </c>
      <c r="C183" s="84"/>
      <c r="D183" s="84"/>
      <c r="E183" s="84"/>
    </row>
    <row r="184" spans="1:5" s="10" customFormat="1" ht="15.75" hidden="1">
      <c r="A184" s="88" t="s">
        <v>357</v>
      </c>
      <c r="B184" s="17">
        <v>2</v>
      </c>
      <c r="C184" s="84"/>
      <c r="D184" s="84"/>
      <c r="E184" s="84"/>
    </row>
    <row r="185" spans="1:5" s="10" customFormat="1" ht="31.5" hidden="1">
      <c r="A185" s="88" t="s">
        <v>356</v>
      </c>
      <c r="B185" s="17">
        <v>2</v>
      </c>
      <c r="C185" s="84"/>
      <c r="D185" s="84"/>
      <c r="E185" s="84"/>
    </row>
    <row r="186" spans="1:5" s="10" customFormat="1" ht="15.75" hidden="1">
      <c r="A186" s="88" t="s">
        <v>358</v>
      </c>
      <c r="B186" s="17">
        <v>2</v>
      </c>
      <c r="C186" s="84"/>
      <c r="D186" s="84"/>
      <c r="E186" s="84"/>
    </row>
    <row r="187" spans="1:5" s="10" customFormat="1" ht="15.75" hidden="1">
      <c r="A187" s="88" t="s">
        <v>131</v>
      </c>
      <c r="B187" s="17">
        <v>2</v>
      </c>
      <c r="C187" s="84"/>
      <c r="D187" s="84"/>
      <c r="E187" s="84"/>
    </row>
    <row r="188" spans="1:5" s="10" customFormat="1" ht="15.75" hidden="1">
      <c r="A188" s="88" t="s">
        <v>131</v>
      </c>
      <c r="B188" s="17">
        <v>2</v>
      </c>
      <c r="C188" s="84"/>
      <c r="D188" s="84"/>
      <c r="E188" s="84"/>
    </row>
    <row r="189" spans="1:5" s="10" customFormat="1" ht="15.75" hidden="1">
      <c r="A189" s="88" t="s">
        <v>131</v>
      </c>
      <c r="B189" s="17">
        <v>2</v>
      </c>
      <c r="C189" s="84"/>
      <c r="D189" s="84"/>
      <c r="E189" s="84"/>
    </row>
    <row r="190" spans="1:5" s="10" customFormat="1" ht="15.75" hidden="1">
      <c r="A190" s="88" t="s">
        <v>131</v>
      </c>
      <c r="B190" s="17">
        <v>2</v>
      </c>
      <c r="C190" s="84"/>
      <c r="D190" s="84"/>
      <c r="E190" s="84"/>
    </row>
    <row r="191" spans="1:5" s="10" customFormat="1" ht="15.75" hidden="1">
      <c r="A191" s="110" t="s">
        <v>359</v>
      </c>
      <c r="B191" s="17"/>
      <c r="C191" s="84">
        <f>SUM(C187:C190)</f>
        <v>0</v>
      </c>
      <c r="D191" s="84">
        <f>SUM(D187:D190)</f>
        <v>0</v>
      </c>
      <c r="E191" s="84">
        <f>SUM(E187:E190)</f>
        <v>0</v>
      </c>
    </row>
    <row r="192" spans="1:5" s="10" customFormat="1" ht="15.75">
      <c r="A192" s="64" t="s">
        <v>360</v>
      </c>
      <c r="B192" s="17"/>
      <c r="C192" s="84">
        <f>SUM(C181:C186)+C191</f>
        <v>110000</v>
      </c>
      <c r="D192" s="84">
        <f>SUM(D181:D186)+D191</f>
        <v>110000</v>
      </c>
      <c r="E192" s="84">
        <f>SUM(E181:E186)+E191</f>
        <v>110000</v>
      </c>
    </row>
    <row r="193" spans="1:5" s="10" customFormat="1" ht="15.75">
      <c r="A193" s="88" t="s">
        <v>389</v>
      </c>
      <c r="B193" s="17">
        <v>2</v>
      </c>
      <c r="C193" s="84">
        <v>617460</v>
      </c>
      <c r="D193" s="84">
        <v>617460</v>
      </c>
      <c r="E193" s="84">
        <v>717500</v>
      </c>
    </row>
    <row r="194" spans="1:5" s="10" customFormat="1" ht="15.75" hidden="1">
      <c r="A194" s="88" t="s">
        <v>361</v>
      </c>
      <c r="B194" s="17">
        <v>2</v>
      </c>
      <c r="C194" s="84"/>
      <c r="D194" s="84"/>
      <c r="E194" s="84"/>
    </row>
    <row r="195" spans="1:5" s="10" customFormat="1" ht="15.75" hidden="1">
      <c r="A195" s="88" t="s">
        <v>362</v>
      </c>
      <c r="B195" s="17">
        <v>2</v>
      </c>
      <c r="C195" s="84"/>
      <c r="D195" s="84"/>
      <c r="E195" s="84"/>
    </row>
    <row r="196" spans="1:5" s="10" customFormat="1" ht="15.75">
      <c r="A196" s="111" t="s">
        <v>363</v>
      </c>
      <c r="B196" s="17"/>
      <c r="C196" s="84">
        <f>SUM(C193:C195)</f>
        <v>617460</v>
      </c>
      <c r="D196" s="84">
        <f>SUM(D193:D195)</f>
        <v>617460</v>
      </c>
      <c r="E196" s="84">
        <f>SUM(E193:E195)</f>
        <v>717500</v>
      </c>
    </row>
    <row r="197" spans="1:5" s="10" customFormat="1" ht="15.75" hidden="1">
      <c r="A197" s="64" t="s">
        <v>364</v>
      </c>
      <c r="B197" s="17"/>
      <c r="C197" s="84"/>
      <c r="D197" s="84"/>
      <c r="E197" s="84"/>
    </row>
    <row r="198" spans="1:5" s="10" customFormat="1" ht="15.75" hidden="1">
      <c r="A198" s="64" t="s">
        <v>365</v>
      </c>
      <c r="B198" s="17"/>
      <c r="C198" s="84"/>
      <c r="D198" s="84"/>
      <c r="E198" s="84"/>
    </row>
    <row r="199" spans="1:5" s="10" customFormat="1" ht="15.75" hidden="1">
      <c r="A199" s="88" t="s">
        <v>486</v>
      </c>
      <c r="B199" s="17">
        <v>2</v>
      </c>
      <c r="C199" s="84"/>
      <c r="D199" s="84"/>
      <c r="E199" s="84"/>
    </row>
    <row r="200" spans="1:5" s="10" customFormat="1" ht="31.5">
      <c r="A200" s="88" t="s">
        <v>487</v>
      </c>
      <c r="B200" s="17">
        <v>2</v>
      </c>
      <c r="C200" s="84">
        <v>15000</v>
      </c>
      <c r="D200" s="84">
        <v>15000</v>
      </c>
      <c r="E200" s="84">
        <v>15000</v>
      </c>
    </row>
    <row r="201" spans="1:5" s="10" customFormat="1" ht="31.5">
      <c r="A201" s="64" t="s">
        <v>485</v>
      </c>
      <c r="B201" s="17"/>
      <c r="C201" s="84">
        <f>SUM(C199:C200)</f>
        <v>15000</v>
      </c>
      <c r="D201" s="84">
        <f>SUM(D199:D200)</f>
        <v>15000</v>
      </c>
      <c r="E201" s="84">
        <f>SUM(E199:E200)</f>
        <v>15000</v>
      </c>
    </row>
    <row r="202" spans="1:5" s="10" customFormat="1" ht="15.75" hidden="1">
      <c r="A202" s="88" t="s">
        <v>488</v>
      </c>
      <c r="B202" s="17">
        <v>2</v>
      </c>
      <c r="C202" s="84"/>
      <c r="D202" s="84"/>
      <c r="E202" s="84"/>
    </row>
    <row r="203" spans="1:5" s="10" customFormat="1" ht="15.75" hidden="1">
      <c r="A203" s="88" t="s">
        <v>489</v>
      </c>
      <c r="B203" s="17">
        <v>2</v>
      </c>
      <c r="C203" s="84"/>
      <c r="D203" s="84"/>
      <c r="E203" s="84"/>
    </row>
    <row r="204" spans="1:5" s="10" customFormat="1" ht="15.75" hidden="1">
      <c r="A204" s="64" t="s">
        <v>366</v>
      </c>
      <c r="B204" s="107"/>
      <c r="C204" s="84">
        <f>SUM(C202:C203)</f>
        <v>0</v>
      </c>
      <c r="D204" s="84">
        <f>SUM(D202:D203)</f>
        <v>0</v>
      </c>
      <c r="E204" s="84">
        <f>SUM(E202:E203)</f>
        <v>0</v>
      </c>
    </row>
    <row r="205" spans="1:5" s="10" customFormat="1" ht="15.75" hidden="1">
      <c r="A205" s="88" t="s">
        <v>448</v>
      </c>
      <c r="B205" s="107">
        <v>2</v>
      </c>
      <c r="C205" s="84"/>
      <c r="D205" s="84"/>
      <c r="E205" s="84"/>
    </row>
    <row r="206" spans="1:5" s="10" customFormat="1" ht="63" hidden="1">
      <c r="A206" s="88" t="s">
        <v>367</v>
      </c>
      <c r="B206" s="107">
        <v>2</v>
      </c>
      <c r="C206" s="84"/>
      <c r="D206" s="84"/>
      <c r="E206" s="84"/>
    </row>
    <row r="207" spans="1:5" s="10" customFormat="1" ht="31.5" hidden="1">
      <c r="A207" s="88" t="s">
        <v>369</v>
      </c>
      <c r="B207" s="107">
        <v>2</v>
      </c>
      <c r="C207" s="84"/>
      <c r="D207" s="84"/>
      <c r="E207" s="84"/>
    </row>
    <row r="208" spans="1:5" s="10" customFormat="1" ht="15.75">
      <c r="A208" s="88" t="s">
        <v>370</v>
      </c>
      <c r="B208" s="107">
        <v>2</v>
      </c>
      <c r="C208" s="84"/>
      <c r="D208" s="84">
        <v>12087</v>
      </c>
      <c r="E208" s="84">
        <v>12087</v>
      </c>
    </row>
    <row r="209" spans="1:5" s="10" customFormat="1" ht="15.75">
      <c r="A209" s="110" t="s">
        <v>368</v>
      </c>
      <c r="B209" s="107"/>
      <c r="C209" s="84">
        <f>SUM(C207:C208)</f>
        <v>0</v>
      </c>
      <c r="D209" s="84">
        <f>SUM(D207:D208)</f>
        <v>12087</v>
      </c>
      <c r="E209" s="84">
        <f>SUM(E207:E208)</f>
        <v>12087</v>
      </c>
    </row>
    <row r="210" spans="1:5" s="10" customFormat="1" ht="15.75" hidden="1">
      <c r="A210" s="88"/>
      <c r="B210" s="107">
        <v>2</v>
      </c>
      <c r="C210" s="84"/>
      <c r="D210" s="84"/>
      <c r="E210" s="84"/>
    </row>
    <row r="211" spans="1:5" s="10" customFormat="1" ht="15.75">
      <c r="A211" s="88" t="s">
        <v>688</v>
      </c>
      <c r="B211" s="107">
        <v>2</v>
      </c>
      <c r="C211" s="84"/>
      <c r="D211" s="84"/>
      <c r="E211" s="84">
        <v>3</v>
      </c>
    </row>
    <row r="212" spans="1:5" s="10" customFormat="1" ht="17.25" customHeight="1">
      <c r="A212" s="110" t="s">
        <v>371</v>
      </c>
      <c r="B212" s="107"/>
      <c r="C212" s="84">
        <f>SUM(C210:C211)</f>
        <v>0</v>
      </c>
      <c r="D212" s="84">
        <f>SUM(D210:D211)</f>
        <v>0</v>
      </c>
      <c r="E212" s="84">
        <f>SUM(E210:E211)</f>
        <v>3</v>
      </c>
    </row>
    <row r="213" spans="1:5" s="10" customFormat="1" ht="15.75">
      <c r="A213" s="64" t="s">
        <v>449</v>
      </c>
      <c r="B213" s="107"/>
      <c r="C213" s="84">
        <f>SUM(C206)+C209+C212</f>
        <v>0</v>
      </c>
      <c r="D213" s="84">
        <f>SUM(D206)+D209+D212</f>
        <v>12087</v>
      </c>
      <c r="E213" s="84">
        <f>SUM(E206)+E209+E212</f>
        <v>12090</v>
      </c>
    </row>
    <row r="214" spans="1:5" s="10" customFormat="1" ht="15.75">
      <c r="A214" s="43" t="s">
        <v>349</v>
      </c>
      <c r="B214" s="103"/>
      <c r="C214" s="85">
        <f>SUM(C215:C215:C217)</f>
        <v>747460</v>
      </c>
      <c r="D214" s="85">
        <f>SUM(D215:D215:D217)</f>
        <v>826647</v>
      </c>
      <c r="E214" s="85">
        <f>SUM(E215:E215:E217)</f>
        <v>926690</v>
      </c>
    </row>
    <row r="215" spans="1:5" s="10" customFormat="1" ht="15.75">
      <c r="A215" s="88" t="s">
        <v>405</v>
      </c>
      <c r="B215" s="101">
        <v>1</v>
      </c>
      <c r="C215" s="84">
        <f>SUMIF($B$161:$B$214,"1",C$161:C$214)</f>
        <v>0</v>
      </c>
      <c r="D215" s="84">
        <f>SUMIF($B$161:$B$214,"1",D$161:D$214)</f>
        <v>0</v>
      </c>
      <c r="E215" s="84">
        <f>SUMIF($B$161:$B$214,"1",E$161:E$214)</f>
        <v>0</v>
      </c>
    </row>
    <row r="216" spans="1:5" s="10" customFormat="1" ht="15.75">
      <c r="A216" s="88" t="s">
        <v>245</v>
      </c>
      <c r="B216" s="101">
        <v>2</v>
      </c>
      <c r="C216" s="84">
        <f>SUMIF($B$161:$B$214,"2",C$161:C$214)</f>
        <v>747460</v>
      </c>
      <c r="D216" s="84">
        <f>SUMIF($B$161:$B$214,"2",D$161:D$214)</f>
        <v>826647</v>
      </c>
      <c r="E216" s="84">
        <f>SUMIF($B$161:$B$214,"2",E$161:E$214)</f>
        <v>926690</v>
      </c>
    </row>
    <row r="217" spans="1:5" s="10" customFormat="1" ht="15.75">
      <c r="A217" s="88" t="s">
        <v>137</v>
      </c>
      <c r="B217" s="101">
        <v>3</v>
      </c>
      <c r="C217" s="84">
        <f>SUMIF($B$161:$B$214,"3",C$161:C$214)</f>
        <v>0</v>
      </c>
      <c r="D217" s="84">
        <f>SUMIF($B$161:$B$214,"3",D$161:D$214)</f>
        <v>0</v>
      </c>
      <c r="E217" s="84">
        <f>SUMIF($B$161:$B$214,"3",E$161:E$214)</f>
        <v>0</v>
      </c>
    </row>
    <row r="218" spans="1:5" s="10" customFormat="1" ht="15.75" hidden="1">
      <c r="A218" s="68" t="s">
        <v>372</v>
      </c>
      <c r="B218" s="17"/>
      <c r="C218" s="85"/>
      <c r="D218" s="85"/>
      <c r="E218" s="85"/>
    </row>
    <row r="219" spans="1:5" s="10" customFormat="1" ht="15.75" hidden="1">
      <c r="A219" s="88" t="s">
        <v>130</v>
      </c>
      <c r="B219" s="107"/>
      <c r="C219" s="84"/>
      <c r="D219" s="84"/>
      <c r="E219" s="84"/>
    </row>
    <row r="220" spans="1:5" s="10" customFormat="1" ht="15.75" hidden="1">
      <c r="A220" s="111" t="s">
        <v>373</v>
      </c>
      <c r="B220" s="107"/>
      <c r="C220" s="84">
        <f>SUM(C219)</f>
        <v>0</v>
      </c>
      <c r="D220" s="84">
        <f>SUM(D219)</f>
        <v>0</v>
      </c>
      <c r="E220" s="84">
        <f>SUM(E219)</f>
        <v>0</v>
      </c>
    </row>
    <row r="221" spans="1:5" s="10" customFormat="1" ht="15.75" hidden="1">
      <c r="A221" s="88" t="s">
        <v>374</v>
      </c>
      <c r="B221" s="107">
        <v>2</v>
      </c>
      <c r="C221" s="84"/>
      <c r="D221" s="84"/>
      <c r="E221" s="84"/>
    </row>
    <row r="222" spans="1:5" s="10" customFormat="1" ht="15.75" hidden="1">
      <c r="A222" s="88" t="s">
        <v>131</v>
      </c>
      <c r="B222" s="107">
        <v>2</v>
      </c>
      <c r="C222" s="84"/>
      <c r="D222" s="84"/>
      <c r="E222" s="84"/>
    </row>
    <row r="223" spans="1:5" s="10" customFormat="1" ht="15.75" hidden="1">
      <c r="A223" s="88" t="s">
        <v>131</v>
      </c>
      <c r="B223" s="107">
        <v>2</v>
      </c>
      <c r="C223" s="84"/>
      <c r="D223" s="84"/>
      <c r="E223" s="84"/>
    </row>
    <row r="224" spans="1:5" s="10" customFormat="1" ht="31.5" hidden="1">
      <c r="A224" s="110" t="s">
        <v>376</v>
      </c>
      <c r="B224" s="107"/>
      <c r="C224" s="84">
        <f>SUM(C222:C223)</f>
        <v>0</v>
      </c>
      <c r="D224" s="84">
        <f>SUM(D222:D223)</f>
        <v>0</v>
      </c>
      <c r="E224" s="84">
        <f>SUM(E222:E223)</f>
        <v>0</v>
      </c>
    </row>
    <row r="225" spans="1:5" s="10" customFormat="1" ht="15.75" hidden="1">
      <c r="A225" s="64" t="s">
        <v>375</v>
      </c>
      <c r="B225" s="107"/>
      <c r="C225" s="84">
        <f>C221+C224</f>
        <v>0</v>
      </c>
      <c r="D225" s="84">
        <f>D221+D224</f>
        <v>0</v>
      </c>
      <c r="E225" s="84">
        <f>E221+E224</f>
        <v>0</v>
      </c>
    </row>
    <row r="226" spans="1:5" s="10" customFormat="1" ht="15.75" hidden="1">
      <c r="A226" s="88" t="s">
        <v>130</v>
      </c>
      <c r="B226" s="107">
        <v>2</v>
      </c>
      <c r="C226" s="84"/>
      <c r="D226" s="84"/>
      <c r="E226" s="84"/>
    </row>
    <row r="227" spans="1:5" s="10" customFormat="1" ht="15.75" hidden="1">
      <c r="A227" s="88" t="s">
        <v>130</v>
      </c>
      <c r="B227" s="107">
        <v>2</v>
      </c>
      <c r="C227" s="84"/>
      <c r="D227" s="84"/>
      <c r="E227" s="84"/>
    </row>
    <row r="228" spans="1:5" s="10" customFormat="1" ht="15.75" hidden="1">
      <c r="A228" s="88" t="s">
        <v>130</v>
      </c>
      <c r="B228" s="107">
        <v>2</v>
      </c>
      <c r="C228" s="84"/>
      <c r="D228" s="84"/>
      <c r="E228" s="84"/>
    </row>
    <row r="229" spans="1:5" s="10" customFormat="1" ht="15.75" hidden="1">
      <c r="A229" s="111" t="s">
        <v>377</v>
      </c>
      <c r="B229" s="107"/>
      <c r="C229" s="84">
        <f>SUM(C226:C228)</f>
        <v>0</v>
      </c>
      <c r="D229" s="84">
        <f>SUM(D226:D228)</f>
        <v>0</v>
      </c>
      <c r="E229" s="84">
        <f>SUM(E226:E228)</f>
        <v>0</v>
      </c>
    </row>
    <row r="230" spans="1:5" s="10" customFormat="1" ht="15.75" hidden="1">
      <c r="A230" s="88" t="s">
        <v>378</v>
      </c>
      <c r="B230" s="107">
        <v>2</v>
      </c>
      <c r="C230" s="84"/>
      <c r="D230" s="84"/>
      <c r="E230" s="84"/>
    </row>
    <row r="231" spans="1:5" s="10" customFormat="1" ht="15.75" hidden="1">
      <c r="A231" s="88" t="s">
        <v>379</v>
      </c>
      <c r="B231" s="107">
        <v>2</v>
      </c>
      <c r="C231" s="84"/>
      <c r="D231" s="84"/>
      <c r="E231" s="84"/>
    </row>
    <row r="232" spans="1:5" s="10" customFormat="1" ht="15.75" hidden="1">
      <c r="A232" s="64" t="s">
        <v>380</v>
      </c>
      <c r="B232" s="107"/>
      <c r="C232" s="84">
        <f>SUM(C230:C231)</f>
        <v>0</v>
      </c>
      <c r="D232" s="84">
        <f>SUM(D230:D231)</f>
        <v>0</v>
      </c>
      <c r="E232" s="84">
        <f>SUM(E230:E231)</f>
        <v>0</v>
      </c>
    </row>
    <row r="233" spans="1:5" s="10" customFormat="1" ht="15.75" hidden="1">
      <c r="A233" s="64" t="s">
        <v>381</v>
      </c>
      <c r="B233" s="107">
        <v>2</v>
      </c>
      <c r="C233" s="84"/>
      <c r="D233" s="84"/>
      <c r="E233" s="84"/>
    </row>
    <row r="234" spans="1:5" s="10" customFormat="1" ht="15.75" hidden="1">
      <c r="A234" s="43" t="s">
        <v>372</v>
      </c>
      <c r="B234" s="103"/>
      <c r="C234" s="85">
        <f>SUM(C235:C235:C237)</f>
        <v>0</v>
      </c>
      <c r="D234" s="85">
        <f>SUM(D235:D235:D237)</f>
        <v>0</v>
      </c>
      <c r="E234" s="85">
        <f>SUM(E235:E235:E237)</f>
        <v>0</v>
      </c>
    </row>
    <row r="235" spans="1:5" s="10" customFormat="1" ht="15.75" hidden="1">
      <c r="A235" s="88" t="s">
        <v>405</v>
      </c>
      <c r="B235" s="101">
        <v>1</v>
      </c>
      <c r="C235" s="84">
        <f>SUMIF($B$218:$B$234,"1",C$218:C$234)</f>
        <v>0</v>
      </c>
      <c r="D235" s="84">
        <f>SUMIF($B$218:$B$234,"1",D$218:D$234)</f>
        <v>0</v>
      </c>
      <c r="E235" s="84">
        <f>SUMIF($B$218:$B$234,"1",E$218:E$234)</f>
        <v>0</v>
      </c>
    </row>
    <row r="236" spans="1:5" s="10" customFormat="1" ht="15.75" hidden="1">
      <c r="A236" s="88" t="s">
        <v>245</v>
      </c>
      <c r="B236" s="101">
        <v>2</v>
      </c>
      <c r="C236" s="84">
        <f>SUMIF($B$218:$B$234,"2",C$218:C$234)</f>
        <v>0</v>
      </c>
      <c r="D236" s="84">
        <f>SUMIF($B$218:$B$234,"2",D$218:D$234)</f>
        <v>0</v>
      </c>
      <c r="E236" s="84">
        <f>SUMIF($B$218:$B$234,"2",E$218:E$234)</f>
        <v>0</v>
      </c>
    </row>
    <row r="237" spans="1:5" s="10" customFormat="1" ht="15.75" hidden="1">
      <c r="A237" s="88" t="s">
        <v>137</v>
      </c>
      <c r="B237" s="101">
        <v>3</v>
      </c>
      <c r="C237" s="84">
        <f>SUMIF($B$218:$B$234,"3",C$218:C$234)</f>
        <v>0</v>
      </c>
      <c r="D237" s="84">
        <f>SUMIF($B$218:$B$234,"3",D$218:D$234)</f>
        <v>0</v>
      </c>
      <c r="E237" s="84">
        <f>SUMIF($B$218:$B$234,"3",E$218:E$234)</f>
        <v>0</v>
      </c>
    </row>
    <row r="238" spans="1:5" s="10" customFormat="1" ht="15.75">
      <c r="A238" s="68" t="s">
        <v>385</v>
      </c>
      <c r="B238" s="17"/>
      <c r="C238" s="85"/>
      <c r="D238" s="85"/>
      <c r="E238" s="85"/>
    </row>
    <row r="239" spans="1:5" s="10" customFormat="1" ht="15.75" hidden="1">
      <c r="A239" s="88"/>
      <c r="B239" s="17"/>
      <c r="C239" s="85"/>
      <c r="D239" s="85"/>
      <c r="E239" s="85"/>
    </row>
    <row r="240" spans="1:5" s="10" customFormat="1" ht="31.5" hidden="1">
      <c r="A240" s="64" t="s">
        <v>384</v>
      </c>
      <c r="B240" s="17"/>
      <c r="C240" s="84"/>
      <c r="D240" s="84"/>
      <c r="E240" s="84"/>
    </row>
    <row r="241" spans="1:5" s="10" customFormat="1" ht="15.75" hidden="1">
      <c r="A241" s="88"/>
      <c r="B241" s="17"/>
      <c r="C241" s="84"/>
      <c r="D241" s="84"/>
      <c r="E241" s="84"/>
    </row>
    <row r="242" spans="1:5" s="10" customFormat="1" ht="15.75">
      <c r="A242" s="88" t="s">
        <v>501</v>
      </c>
      <c r="B242" s="17">
        <v>2</v>
      </c>
      <c r="C242" s="84">
        <v>100000</v>
      </c>
      <c r="D242" s="84">
        <v>100000</v>
      </c>
      <c r="E242" s="84">
        <v>100000</v>
      </c>
    </row>
    <row r="243" spans="1:5" s="10" customFormat="1" ht="47.25">
      <c r="A243" s="64" t="s">
        <v>450</v>
      </c>
      <c r="B243" s="17"/>
      <c r="C243" s="84">
        <f>SUM(C241:C242)</f>
        <v>100000</v>
      </c>
      <c r="D243" s="84">
        <f>SUM(D241:D242)</f>
        <v>100000</v>
      </c>
      <c r="E243" s="84">
        <f>SUM(E241:E242)</f>
        <v>100000</v>
      </c>
    </row>
    <row r="244" spans="1:5" s="10" customFormat="1" ht="15.75" hidden="1">
      <c r="A244" s="64"/>
      <c r="B244" s="17"/>
      <c r="C244" s="84"/>
      <c r="D244" s="84"/>
      <c r="E244" s="84"/>
    </row>
    <row r="245" spans="1:5" s="10" customFormat="1" ht="15.75" hidden="1">
      <c r="A245" s="64"/>
      <c r="B245" s="17"/>
      <c r="C245" s="84"/>
      <c r="D245" s="84"/>
      <c r="E245" s="84"/>
    </row>
    <row r="246" spans="1:5" s="10" customFormat="1" ht="15.75" hidden="1">
      <c r="A246" s="64" t="s">
        <v>545</v>
      </c>
      <c r="B246" s="17">
        <v>2</v>
      </c>
      <c r="C246" s="84"/>
      <c r="D246" s="84"/>
      <c r="E246" s="84"/>
    </row>
    <row r="247" spans="1:5" s="10" customFormat="1" ht="15.75" hidden="1">
      <c r="A247" s="64" t="s">
        <v>451</v>
      </c>
      <c r="B247" s="17"/>
      <c r="C247" s="84"/>
      <c r="D247" s="84"/>
      <c r="E247" s="84"/>
    </row>
    <row r="248" spans="1:5" s="10" customFormat="1" ht="15.75">
      <c r="A248" s="43" t="s">
        <v>385</v>
      </c>
      <c r="B248" s="103"/>
      <c r="C248" s="85">
        <f>SUM(C249:C249:C251)</f>
        <v>100000</v>
      </c>
      <c r="D248" s="85">
        <f>SUM(D249:D249:D251)</f>
        <v>100000</v>
      </c>
      <c r="E248" s="85">
        <f>SUM(E249:E249:E251)</f>
        <v>100000</v>
      </c>
    </row>
    <row r="249" spans="1:5" s="10" customFormat="1" ht="15.75">
      <c r="A249" s="88" t="s">
        <v>405</v>
      </c>
      <c r="B249" s="101">
        <v>1</v>
      </c>
      <c r="C249" s="84">
        <f>SUMIF($B$238:$B$248,"1",C$238:C$248)</f>
        <v>0</v>
      </c>
      <c r="D249" s="84">
        <f>SUMIF($B$238:$B$248,"1",D$238:D$248)</f>
        <v>0</v>
      </c>
      <c r="E249" s="84">
        <f>SUMIF($B$238:$B$248,"1",E$238:E$248)</f>
        <v>0</v>
      </c>
    </row>
    <row r="250" spans="1:5" s="10" customFormat="1" ht="15.75">
      <c r="A250" s="88" t="s">
        <v>245</v>
      </c>
      <c r="B250" s="101">
        <v>2</v>
      </c>
      <c r="C250" s="84">
        <f>SUMIF($B$238:$B$248,"2",C$238:C$248)</f>
        <v>100000</v>
      </c>
      <c r="D250" s="84">
        <f>SUMIF($B$238:$B$248,"2",D$238:D$248)</f>
        <v>100000</v>
      </c>
      <c r="E250" s="84">
        <f>SUMIF($B$238:$B$248,"2",E$238:E$248)</f>
        <v>100000</v>
      </c>
    </row>
    <row r="251" spans="1:5" s="10" customFormat="1" ht="15.75">
      <c r="A251" s="88" t="s">
        <v>137</v>
      </c>
      <c r="B251" s="101">
        <v>3</v>
      </c>
      <c r="C251" s="84">
        <f>SUMIF($B$238:$B$248,"3",C$238:C$248)</f>
        <v>0</v>
      </c>
      <c r="D251" s="84">
        <f>SUMIF($B$238:$B$248,"3",D$238:D$248)</f>
        <v>0</v>
      </c>
      <c r="E251" s="84">
        <f>SUMIF($B$238:$B$248,"3",E$238:E$248)</f>
        <v>0</v>
      </c>
    </row>
    <row r="252" spans="1:5" s="10" customFormat="1" ht="15.75">
      <c r="A252" s="68" t="s">
        <v>386</v>
      </c>
      <c r="B252" s="17"/>
      <c r="C252" s="85"/>
      <c r="D252" s="85"/>
      <c r="E252" s="85"/>
    </row>
    <row r="253" spans="1:5" s="10" customFormat="1" ht="15.75" hidden="1">
      <c r="A253" s="64"/>
      <c r="B253" s="17"/>
      <c r="C253" s="84"/>
      <c r="D253" s="84"/>
      <c r="E253" s="84"/>
    </row>
    <row r="254" spans="1:5" s="10" customFormat="1" ht="31.5" hidden="1">
      <c r="A254" s="64" t="s">
        <v>387</v>
      </c>
      <c r="B254" s="17"/>
      <c r="C254" s="84"/>
      <c r="D254" s="84"/>
      <c r="E254" s="84"/>
    </row>
    <row r="255" spans="1:5" s="10" customFormat="1" ht="31.5">
      <c r="A255" s="88" t="s">
        <v>528</v>
      </c>
      <c r="B255" s="17">
        <v>2</v>
      </c>
      <c r="C255" s="84">
        <v>15000</v>
      </c>
      <c r="D255" s="84">
        <v>15000</v>
      </c>
      <c r="E255" s="84">
        <v>15000</v>
      </c>
    </row>
    <row r="256" spans="1:5" s="10" customFormat="1" ht="47.25">
      <c r="A256" s="64" t="s">
        <v>452</v>
      </c>
      <c r="B256" s="17"/>
      <c r="C256" s="84">
        <f>SUM(C255)</f>
        <v>15000</v>
      </c>
      <c r="D256" s="84">
        <f>SUM(D255)</f>
        <v>15000</v>
      </c>
      <c r="E256" s="84">
        <f>SUM(E255)</f>
        <v>15000</v>
      </c>
    </row>
    <row r="257" spans="1:5" s="10" customFormat="1" ht="15.75" hidden="1">
      <c r="A257" s="64"/>
      <c r="B257" s="17"/>
      <c r="C257" s="84"/>
      <c r="D257" s="84"/>
      <c r="E257" s="84"/>
    </row>
    <row r="258" spans="1:5" s="10" customFormat="1" ht="15.75" hidden="1">
      <c r="A258" s="64"/>
      <c r="B258" s="17"/>
      <c r="C258" s="84"/>
      <c r="D258" s="84"/>
      <c r="E258" s="84"/>
    </row>
    <row r="259" spans="1:5" s="10" customFormat="1" ht="15.75" hidden="1">
      <c r="A259" s="64"/>
      <c r="B259" s="17"/>
      <c r="C259" s="84"/>
      <c r="D259" s="84"/>
      <c r="E259" s="84"/>
    </row>
    <row r="260" spans="1:5" s="10" customFormat="1" ht="15.75" hidden="1">
      <c r="A260" s="64" t="s">
        <v>453</v>
      </c>
      <c r="B260" s="17"/>
      <c r="C260" s="84"/>
      <c r="D260" s="84"/>
      <c r="E260" s="84"/>
    </row>
    <row r="261" spans="1:5" s="10" customFormat="1" ht="31.5">
      <c r="A261" s="91" t="s">
        <v>609</v>
      </c>
      <c r="B261" s="17">
        <v>2</v>
      </c>
      <c r="C261" s="84">
        <v>0</v>
      </c>
      <c r="D261" s="84">
        <v>2000000</v>
      </c>
      <c r="E261" s="84">
        <v>2000000</v>
      </c>
    </row>
    <row r="262" spans="1:5" s="10" customFormat="1" ht="31.5">
      <c r="A262" s="43" t="s">
        <v>386</v>
      </c>
      <c r="B262" s="103"/>
      <c r="C262" s="85">
        <f>SUM(C263:C263:C265)</f>
        <v>15000</v>
      </c>
      <c r="D262" s="85">
        <f>SUM(D263:D263:D265)</f>
        <v>2015000</v>
      </c>
      <c r="E262" s="85">
        <f>SUM(E263:E263:E265)</f>
        <v>2015000</v>
      </c>
    </row>
    <row r="263" spans="1:5" s="10" customFormat="1" ht="15.75">
      <c r="A263" s="88" t="s">
        <v>405</v>
      </c>
      <c r="B263" s="101">
        <v>1</v>
      </c>
      <c r="C263" s="84">
        <f>SUMIF($B$252:$B$262,"1",C$252:C$262)</f>
        <v>0</v>
      </c>
      <c r="D263" s="84">
        <f>SUMIF($B$252:$B$262,"1",D$252:D$262)</f>
        <v>0</v>
      </c>
      <c r="E263" s="84">
        <f>SUMIF($B$252:$B$262,"1",E$252:E$262)</f>
        <v>0</v>
      </c>
    </row>
    <row r="264" spans="1:5" s="10" customFormat="1" ht="15.75">
      <c r="A264" s="88" t="s">
        <v>245</v>
      </c>
      <c r="B264" s="101">
        <v>2</v>
      </c>
      <c r="C264" s="84">
        <f>SUMIF($B$252:$B$262,"2",C$252:C$262)</f>
        <v>15000</v>
      </c>
      <c r="D264" s="84">
        <f>SUMIF($B$252:$B$262,"2",D$252:D$262)</f>
        <v>2015000</v>
      </c>
      <c r="E264" s="84">
        <f>SUMIF($B$252:$B$262,"2",E$252:E$262)</f>
        <v>2015000</v>
      </c>
    </row>
    <row r="265" spans="1:5" s="10" customFormat="1" ht="15.75">
      <c r="A265" s="88" t="s">
        <v>137</v>
      </c>
      <c r="B265" s="101">
        <v>3</v>
      </c>
      <c r="C265" s="84">
        <f>SUMIF($B$252:$B$262,"3",C$252:C$262)</f>
        <v>0</v>
      </c>
      <c r="D265" s="84">
        <f>SUMIF($B$252:$B$262,"3",D$252:D$262)</f>
        <v>0</v>
      </c>
      <c r="E265" s="84">
        <f>SUMIF($B$252:$B$262,"3",E$252:E$262)</f>
        <v>0</v>
      </c>
    </row>
    <row r="266" spans="1:5" s="10" customFormat="1" ht="49.5">
      <c r="A266" s="69" t="s">
        <v>464</v>
      </c>
      <c r="B266" s="104"/>
      <c r="C266" s="331"/>
      <c r="D266" s="331"/>
      <c r="E266" s="331"/>
    </row>
    <row r="267" spans="1:5" s="10" customFormat="1" ht="16.5">
      <c r="A267" s="68" t="s">
        <v>175</v>
      </c>
      <c r="B267" s="104"/>
      <c r="C267" s="331"/>
      <c r="D267" s="331"/>
      <c r="E267" s="331"/>
    </row>
    <row r="268" spans="1:5" s="10" customFormat="1" ht="16.5" customHeight="1">
      <c r="A268" s="64" t="s">
        <v>231</v>
      </c>
      <c r="B268" s="104">
        <v>2</v>
      </c>
      <c r="C268" s="86">
        <v>6416692</v>
      </c>
      <c r="D268" s="86">
        <v>6324902</v>
      </c>
      <c r="E268" s="86">
        <v>6324902</v>
      </c>
    </row>
    <row r="269" spans="1:5" s="10" customFormat="1" ht="15.75">
      <c r="A269" s="64" t="s">
        <v>456</v>
      </c>
      <c r="B269" s="103">
        <v>2</v>
      </c>
      <c r="C269" s="86"/>
      <c r="D269" s="86"/>
      <c r="E269" s="86"/>
    </row>
    <row r="270" spans="1:5" s="10" customFormat="1" ht="31.5">
      <c r="A270" s="43" t="s">
        <v>175</v>
      </c>
      <c r="B270" s="103"/>
      <c r="C270" s="85">
        <f>SUM(C271:C273)</f>
        <v>6416692</v>
      </c>
      <c r="D270" s="85">
        <f>SUM(D271:D273)</f>
        <v>6324902</v>
      </c>
      <c r="E270" s="85">
        <f>SUM(E271:E273)</f>
        <v>6324902</v>
      </c>
    </row>
    <row r="271" spans="1:5" s="10" customFormat="1" ht="15.75">
      <c r="A271" s="88" t="s">
        <v>405</v>
      </c>
      <c r="B271" s="101">
        <v>1</v>
      </c>
      <c r="C271" s="84">
        <f>SUMIF($B$267:$B$270,"1",C$267:C$270)</f>
        <v>0</v>
      </c>
      <c r="D271" s="84">
        <f>SUMIF($B$267:$B$270,"1",D$267:D$270)</f>
        <v>0</v>
      </c>
      <c r="E271" s="84">
        <f>SUMIF($B$267:$B$270,"1",E$267:E$270)</f>
        <v>0</v>
      </c>
    </row>
    <row r="272" spans="1:5" s="10" customFormat="1" ht="15.75">
      <c r="A272" s="88" t="s">
        <v>245</v>
      </c>
      <c r="B272" s="101">
        <v>2</v>
      </c>
      <c r="C272" s="84">
        <f>SUMIF($B$267:$B$270,"2",C$267:C$270)</f>
        <v>6416692</v>
      </c>
      <c r="D272" s="84">
        <f>SUMIF($B$267:$B$270,"2",D$267:D$270)</f>
        <v>6324902</v>
      </c>
      <c r="E272" s="84">
        <f>SUMIF($B$267:$B$270,"2",E$267:E$270)</f>
        <v>6324902</v>
      </c>
    </row>
    <row r="273" spans="1:5" s="10" customFormat="1" ht="15.75">
      <c r="A273" s="88" t="s">
        <v>137</v>
      </c>
      <c r="B273" s="101">
        <v>3</v>
      </c>
      <c r="C273" s="84">
        <f>SUMIF($B$267:$B$270,"3",C$267:C$270)</f>
        <v>0</v>
      </c>
      <c r="D273" s="84">
        <f>SUMIF($B$267:$B$270,"3",D$267:D$270)</f>
        <v>0</v>
      </c>
      <c r="E273" s="84">
        <f>SUMIF($B$267:$B$270,"3",E$267:E$270)</f>
        <v>0</v>
      </c>
    </row>
    <row r="274" spans="1:5" s="10" customFormat="1" ht="15.75" hidden="1">
      <c r="A274" s="68" t="s">
        <v>176</v>
      </c>
      <c r="B274" s="101"/>
      <c r="C274" s="84"/>
      <c r="D274" s="84"/>
      <c r="E274" s="84"/>
    </row>
    <row r="275" spans="1:5" s="10" customFormat="1" ht="31.5" hidden="1">
      <c r="A275" s="64" t="s">
        <v>231</v>
      </c>
      <c r="B275" s="104">
        <v>2</v>
      </c>
      <c r="C275" s="84"/>
      <c r="D275" s="84"/>
      <c r="E275" s="84"/>
    </row>
    <row r="276" spans="1:5" s="10" customFormat="1" ht="15.75" hidden="1">
      <c r="A276" s="64" t="s">
        <v>456</v>
      </c>
      <c r="B276" s="103">
        <v>2</v>
      </c>
      <c r="C276" s="86"/>
      <c r="D276" s="86"/>
      <c r="E276" s="86"/>
    </row>
    <row r="277" spans="1:5" s="10" customFormat="1" ht="15.75" hidden="1">
      <c r="A277" s="43" t="s">
        <v>176</v>
      </c>
      <c r="B277" s="103"/>
      <c r="C277" s="85">
        <f>SUM(C278:C280)</f>
        <v>0</v>
      </c>
      <c r="D277" s="85">
        <f>SUM(D278:D280)</f>
        <v>0</v>
      </c>
      <c r="E277" s="85">
        <f>SUM(E278:E280)</f>
        <v>0</v>
      </c>
    </row>
    <row r="278" spans="1:5" s="10" customFormat="1" ht="15.75" hidden="1">
      <c r="A278" s="88" t="s">
        <v>405</v>
      </c>
      <c r="B278" s="101">
        <v>1</v>
      </c>
      <c r="C278" s="84">
        <f>SUMIF($B$274:$B$277,"1",C$274:C$277)</f>
        <v>0</v>
      </c>
      <c r="D278" s="84">
        <f>SUMIF($B$274:$B$277,"1",D$274:D$277)</f>
        <v>0</v>
      </c>
      <c r="E278" s="84">
        <f>SUMIF($B$274:$B$277,"1",E$274:E$277)</f>
        <v>0</v>
      </c>
    </row>
    <row r="279" spans="1:5" s="10" customFormat="1" ht="15.75" hidden="1">
      <c r="A279" s="88" t="s">
        <v>245</v>
      </c>
      <c r="B279" s="101">
        <v>2</v>
      </c>
      <c r="C279" s="84">
        <f>SUMIF($B$274:$B$277,"2",C$274:C$277)</f>
        <v>0</v>
      </c>
      <c r="D279" s="84">
        <f>SUMIF($B$274:$B$277,"2",D$274:D$277)</f>
        <v>0</v>
      </c>
      <c r="E279" s="84">
        <f>SUMIF($B$274:$B$277,"2",E$274:E$277)</f>
        <v>0</v>
      </c>
    </row>
    <row r="280" spans="1:5" s="10" customFormat="1" ht="15.75" hidden="1">
      <c r="A280" s="88" t="s">
        <v>137</v>
      </c>
      <c r="B280" s="101">
        <v>3</v>
      </c>
      <c r="C280" s="84">
        <f>SUMIF($B$274:$B$277,"3",C$274:C$277)</f>
        <v>0</v>
      </c>
      <c r="D280" s="84">
        <f>SUMIF($B$274:$B$277,"3",D$274:D$277)</f>
        <v>0</v>
      </c>
      <c r="E280" s="84">
        <f>SUMIF($B$274:$B$277,"3",E$274:E$277)</f>
        <v>0</v>
      </c>
    </row>
    <row r="281" spans="1:5" s="10" customFormat="1" ht="33" hidden="1">
      <c r="A281" s="69" t="s">
        <v>96</v>
      </c>
      <c r="B281" s="104"/>
      <c r="C281" s="331">
        <f>C282+C295</f>
        <v>0</v>
      </c>
      <c r="D281" s="331">
        <f>D282+D295</f>
        <v>0</v>
      </c>
      <c r="E281" s="331">
        <f>E282+E295</f>
        <v>0</v>
      </c>
    </row>
    <row r="282" spans="1:5" s="10" customFormat="1" ht="15.75" hidden="1">
      <c r="A282" s="68" t="s">
        <v>173</v>
      </c>
      <c r="B282" s="103"/>
      <c r="C282" s="86"/>
      <c r="D282" s="86"/>
      <c r="E282" s="86"/>
    </row>
    <row r="283" spans="1:5" s="10" customFormat="1" ht="15.75" hidden="1">
      <c r="A283" s="64" t="s">
        <v>230</v>
      </c>
      <c r="B283" s="103"/>
      <c r="C283" s="86"/>
      <c r="D283" s="86"/>
      <c r="E283" s="86"/>
    </row>
    <row r="284" spans="1:5" s="10" customFormat="1" ht="31.5" hidden="1">
      <c r="A284" s="88" t="s">
        <v>454</v>
      </c>
      <c r="B284" s="103"/>
      <c r="C284" s="86"/>
      <c r="D284" s="86"/>
      <c r="E284" s="86"/>
    </row>
    <row r="285" spans="1:5" s="10" customFormat="1" ht="31.5" hidden="1">
      <c r="A285" s="88" t="s">
        <v>242</v>
      </c>
      <c r="B285" s="103"/>
      <c r="C285" s="86"/>
      <c r="D285" s="86"/>
      <c r="E285" s="86"/>
    </row>
    <row r="286" spans="1:5" s="10" customFormat="1" ht="31.5" hidden="1">
      <c r="A286" s="88" t="s">
        <v>455</v>
      </c>
      <c r="B286" s="103"/>
      <c r="C286" s="86"/>
      <c r="D286" s="86"/>
      <c r="E286" s="86"/>
    </row>
    <row r="287" spans="1:5" s="10" customFormat="1" ht="31.5">
      <c r="A287" s="88" t="s">
        <v>241</v>
      </c>
      <c r="B287" s="103">
        <v>2</v>
      </c>
      <c r="C287" s="86"/>
      <c r="D287" s="86"/>
      <c r="E287" s="86">
        <v>409233</v>
      </c>
    </row>
    <row r="288" spans="1:5" s="10" customFormat="1" ht="15.75" hidden="1">
      <c r="A288" s="88" t="s">
        <v>240</v>
      </c>
      <c r="B288" s="103"/>
      <c r="C288" s="86"/>
      <c r="D288" s="86"/>
      <c r="E288" s="86"/>
    </row>
    <row r="289" spans="1:5" s="10" customFormat="1" ht="15.75" hidden="1">
      <c r="A289" s="64" t="s">
        <v>232</v>
      </c>
      <c r="B289" s="103"/>
      <c r="C289" s="86"/>
      <c r="D289" s="86"/>
      <c r="E289" s="86"/>
    </row>
    <row r="290" spans="1:5" s="10" customFormat="1" ht="31.5" hidden="1">
      <c r="A290" s="64" t="s">
        <v>233</v>
      </c>
      <c r="B290" s="103"/>
      <c r="C290" s="86"/>
      <c r="D290" s="86"/>
      <c r="E290" s="86"/>
    </row>
    <row r="291" spans="1:5" s="10" customFormat="1" ht="31.5">
      <c r="A291" s="43" t="s">
        <v>173</v>
      </c>
      <c r="B291" s="103"/>
      <c r="C291" s="85">
        <f>SUM(C292:C294)</f>
        <v>0</v>
      </c>
      <c r="D291" s="85">
        <f>SUM(D292:D294)</f>
        <v>0</v>
      </c>
      <c r="E291" s="85">
        <f>SUM(E292:E294)</f>
        <v>409233</v>
      </c>
    </row>
    <row r="292" spans="1:5" s="10" customFormat="1" ht="15.75">
      <c r="A292" s="88" t="s">
        <v>405</v>
      </c>
      <c r="B292" s="101">
        <v>1</v>
      </c>
      <c r="C292" s="84">
        <f>SUMIF($B$282:$B$291,"1",C$282:C$291)</f>
        <v>0</v>
      </c>
      <c r="D292" s="84">
        <f>SUMIF($B$282:$B$291,"1",D$282:D$291)</f>
        <v>0</v>
      </c>
      <c r="E292" s="84">
        <f>SUMIF($B$282:$B$291,"1",E$282:E$291)</f>
        <v>0</v>
      </c>
    </row>
    <row r="293" spans="1:5" s="10" customFormat="1" ht="15.75">
      <c r="A293" s="88" t="s">
        <v>245</v>
      </c>
      <c r="B293" s="101">
        <v>2</v>
      </c>
      <c r="C293" s="84">
        <f>SUMIF($B$282:$B$291,"2",C$282:C$291)</f>
        <v>0</v>
      </c>
      <c r="D293" s="84">
        <f>SUMIF($B$282:$B$291,"2",D$282:D$291)</f>
        <v>0</v>
      </c>
      <c r="E293" s="84">
        <f>SUMIF($B$282:$B$291,"2",E$282:E$291)</f>
        <v>409233</v>
      </c>
    </row>
    <row r="294" spans="1:5" s="10" customFormat="1" ht="15.75">
      <c r="A294" s="88" t="s">
        <v>137</v>
      </c>
      <c r="B294" s="101">
        <v>3</v>
      </c>
      <c r="C294" s="84">
        <f>SUMIF($B$282:$B$291,"3",C$282:C$291)</f>
        <v>0</v>
      </c>
      <c r="D294" s="84">
        <f>SUMIF($B$282:$B$291,"3",D$282:D$291)</f>
        <v>0</v>
      </c>
      <c r="E294" s="84">
        <f>SUMIF($B$282:$B$291,"3",E$282:E$291)</f>
        <v>0</v>
      </c>
    </row>
    <row r="295" spans="1:5" s="10" customFormat="1" ht="31.5">
      <c r="A295" s="68" t="s">
        <v>174</v>
      </c>
      <c r="B295" s="103"/>
      <c r="C295" s="86"/>
      <c r="D295" s="86"/>
      <c r="E295" s="86"/>
    </row>
    <row r="296" spans="1:5" s="10" customFormat="1" ht="15.75" hidden="1">
      <c r="A296" s="64" t="s">
        <v>230</v>
      </c>
      <c r="B296" s="103"/>
      <c r="C296" s="86"/>
      <c r="D296" s="86"/>
      <c r="E296" s="86"/>
    </row>
    <row r="297" spans="1:5" s="10" customFormat="1" ht="31.5" hidden="1">
      <c r="A297" s="88" t="s">
        <v>454</v>
      </c>
      <c r="B297" s="103"/>
      <c r="C297" s="86"/>
      <c r="D297" s="86"/>
      <c r="E297" s="86"/>
    </row>
    <row r="298" spans="1:5" s="10" customFormat="1" ht="31.5" hidden="1">
      <c r="A298" s="88" t="s">
        <v>242</v>
      </c>
      <c r="B298" s="103"/>
      <c r="C298" s="86"/>
      <c r="D298" s="86"/>
      <c r="E298" s="86"/>
    </row>
    <row r="299" spans="1:5" s="10" customFormat="1" ht="31.5" hidden="1">
      <c r="A299" s="88" t="s">
        <v>455</v>
      </c>
      <c r="B299" s="103"/>
      <c r="C299" s="86"/>
      <c r="D299" s="86"/>
      <c r="E299" s="86"/>
    </row>
    <row r="300" spans="1:5" s="10" customFormat="1" ht="15.75" hidden="1">
      <c r="A300" s="88" t="s">
        <v>241</v>
      </c>
      <c r="B300" s="103"/>
      <c r="C300" s="86"/>
      <c r="D300" s="86"/>
      <c r="E300" s="86"/>
    </row>
    <row r="301" spans="1:5" s="10" customFormat="1" ht="15.75" hidden="1">
      <c r="A301" s="88" t="s">
        <v>240</v>
      </c>
      <c r="B301" s="103"/>
      <c r="C301" s="86"/>
      <c r="D301" s="86"/>
      <c r="E301" s="86"/>
    </row>
    <row r="302" spans="1:5" s="10" customFormat="1" ht="15.75" hidden="1">
      <c r="A302" s="64" t="s">
        <v>232</v>
      </c>
      <c r="B302" s="103"/>
      <c r="C302" s="86"/>
      <c r="D302" s="86"/>
      <c r="E302" s="86"/>
    </row>
    <row r="303" spans="1:5" s="10" customFormat="1" ht="31.5" hidden="1">
      <c r="A303" s="64" t="s">
        <v>233</v>
      </c>
      <c r="B303" s="103"/>
      <c r="C303" s="86"/>
      <c r="D303" s="86"/>
      <c r="E303" s="86"/>
    </row>
    <row r="304" spans="1:5" s="10" customFormat="1" ht="15.75" hidden="1">
      <c r="A304" s="43" t="s">
        <v>174</v>
      </c>
      <c r="B304" s="103"/>
      <c r="C304" s="85">
        <f>SUM(C305:C307)</f>
        <v>0</v>
      </c>
      <c r="D304" s="85">
        <f>SUM(D305:D307)</f>
        <v>0</v>
      </c>
      <c r="E304" s="85">
        <f>SUM(E305:E307)</f>
        <v>0</v>
      </c>
    </row>
    <row r="305" spans="1:5" s="10" customFormat="1" ht="15.75" hidden="1">
      <c r="A305" s="88" t="s">
        <v>405</v>
      </c>
      <c r="B305" s="101">
        <v>1</v>
      </c>
      <c r="C305" s="84">
        <f>SUMIF($B$295:$B$304,"1",C$295:C$304)</f>
        <v>0</v>
      </c>
      <c r="D305" s="84">
        <f>SUMIF($B$295:$B$304,"1",D$295:D$304)</f>
        <v>0</v>
      </c>
      <c r="E305" s="84">
        <f>SUMIF($B$295:$B$304,"1",E$295:E$304)</f>
        <v>0</v>
      </c>
    </row>
    <row r="306" spans="1:5" s="10" customFormat="1" ht="15.75" hidden="1">
      <c r="A306" s="88" t="s">
        <v>245</v>
      </c>
      <c r="B306" s="101">
        <v>2</v>
      </c>
      <c r="C306" s="84">
        <f>SUMIF($B$295:$B$304,"2",C$295:C$304)</f>
        <v>0</v>
      </c>
      <c r="D306" s="84">
        <f>SUMIF($B$295:$B$304,"2",D$295:D$304)</f>
        <v>0</v>
      </c>
      <c r="E306" s="84">
        <f>SUMIF($B$295:$B$304,"2",E$295:E$304)</f>
        <v>0</v>
      </c>
    </row>
    <row r="307" spans="1:5" s="10" customFormat="1" ht="15.75" hidden="1">
      <c r="A307" s="88" t="s">
        <v>137</v>
      </c>
      <c r="B307" s="101">
        <v>3</v>
      </c>
      <c r="C307" s="84">
        <f>SUMIF($B$295:$B$304,"3",C$295:C$304)</f>
        <v>0</v>
      </c>
      <c r="D307" s="84">
        <f>SUMIF($B$295:$B$304,"3",D$295:D$304)</f>
        <v>0</v>
      </c>
      <c r="E307" s="84">
        <f>SUMIF($B$295:$B$304,"3",E$295:E$304)</f>
        <v>0</v>
      </c>
    </row>
    <row r="308" spans="1:9" s="10" customFormat="1" ht="16.5">
      <c r="A308" s="69" t="s">
        <v>97</v>
      </c>
      <c r="B308" s="104"/>
      <c r="C308" s="108">
        <f>C94+C124+C157+C214++C234+C248+C262+C270+C277+C291+C304</f>
        <v>19094687</v>
      </c>
      <c r="D308" s="108">
        <f>D94+D124+D157+D214++D234+D248+D262+D270+D277+D291+D304</f>
        <v>22799299</v>
      </c>
      <c r="E308" s="108">
        <f>E94+E124+E157+E214++E234+E248+E262+E270+E277+E291+E304</f>
        <v>24333865</v>
      </c>
      <c r="F308" s="16"/>
      <c r="G308" s="16"/>
      <c r="H308" s="16"/>
      <c r="I308" s="12"/>
    </row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0"/>
  <sheetViews>
    <sheetView zoomScalePageLayoutView="0" workbookViewId="0" topLeftCell="A44">
      <selection activeCell="A101" sqref="A101:IV101"/>
    </sheetView>
  </sheetViews>
  <sheetFormatPr defaultColWidth="9.140625" defaultRowHeight="15"/>
  <cols>
    <col min="1" max="1" width="58.7109375" style="16" customWidth="1"/>
    <col min="2" max="2" width="5.7109375" style="102" customWidth="1"/>
    <col min="3" max="3" width="11.8515625" style="41" customWidth="1"/>
    <col min="4" max="5" width="13.00390625" style="16" customWidth="1"/>
    <col min="6" max="6" width="11.28125" style="16" bestFit="1" customWidth="1"/>
    <col min="7" max="16384" width="9.140625" style="16" customWidth="1"/>
  </cols>
  <sheetData>
    <row r="1" spans="1:5" ht="15.75">
      <c r="A1" s="434" t="s">
        <v>552</v>
      </c>
      <c r="B1" s="434"/>
      <c r="C1" s="434"/>
      <c r="D1" s="434"/>
      <c r="E1" s="434"/>
    </row>
    <row r="2" spans="1:5" ht="15.75">
      <c r="A2" s="421" t="s">
        <v>465</v>
      </c>
      <c r="B2" s="421"/>
      <c r="C2" s="421"/>
      <c r="D2" s="421"/>
      <c r="E2" s="421"/>
    </row>
    <row r="3" spans="1:3" ht="15.75">
      <c r="A3" s="45"/>
      <c r="C3" s="45"/>
    </row>
    <row r="4" spans="1:5" s="10" customFormat="1" ht="34.5" customHeight="1">
      <c r="A4" s="17" t="s">
        <v>9</v>
      </c>
      <c r="B4" s="17" t="s">
        <v>153</v>
      </c>
      <c r="C4" s="328" t="s">
        <v>4</v>
      </c>
      <c r="D4" s="375" t="s">
        <v>704</v>
      </c>
      <c r="E4" s="375" t="s">
        <v>705</v>
      </c>
    </row>
    <row r="5" spans="1:5" s="10" customFormat="1" ht="16.5">
      <c r="A5" s="69" t="s">
        <v>95</v>
      </c>
      <c r="B5" s="104"/>
      <c r="C5" s="84"/>
      <c r="D5" s="84"/>
      <c r="E5" s="84"/>
    </row>
    <row r="6" spans="1:5" s="10" customFormat="1" ht="15.75">
      <c r="A6" s="68" t="s">
        <v>88</v>
      </c>
      <c r="B6" s="103"/>
      <c r="C6" s="84"/>
      <c r="D6" s="84"/>
      <c r="E6" s="84"/>
    </row>
    <row r="7" spans="1:5" s="10" customFormat="1" ht="15.75">
      <c r="A7" s="43" t="s">
        <v>181</v>
      </c>
      <c r="B7" s="103"/>
      <c r="C7" s="85">
        <f>SUM(C8:C10)</f>
        <v>6238414</v>
      </c>
      <c r="D7" s="85">
        <f>SUM(D8:D10)</f>
        <v>6711164</v>
      </c>
      <c r="E7" s="85">
        <f>SUM(E8:E10)</f>
        <v>6887314</v>
      </c>
    </row>
    <row r="8" spans="1:5" s="10" customFormat="1" ht="15.75">
      <c r="A8" s="88" t="s">
        <v>405</v>
      </c>
      <c r="B8" s="101">
        <v>1</v>
      </c>
      <c r="C8" s="84">
        <f>COFOG!C51</f>
        <v>0</v>
      </c>
      <c r="D8" s="84">
        <f>COFOG!D51</f>
        <v>0</v>
      </c>
      <c r="E8" s="84">
        <f>COFOG!E51</f>
        <v>0</v>
      </c>
    </row>
    <row r="9" spans="1:5" s="10" customFormat="1" ht="15.75">
      <c r="A9" s="88" t="s">
        <v>245</v>
      </c>
      <c r="B9" s="101">
        <v>2</v>
      </c>
      <c r="C9" s="84">
        <f>COFOG!C52</f>
        <v>5804414</v>
      </c>
      <c r="D9" s="84">
        <f>COFOG!D52</f>
        <v>6277164</v>
      </c>
      <c r="E9" s="84">
        <f>COFOG!E52</f>
        <v>6453314</v>
      </c>
    </row>
    <row r="10" spans="1:5" s="10" customFormat="1" ht="15.75">
      <c r="A10" s="88" t="s">
        <v>137</v>
      </c>
      <c r="B10" s="101">
        <v>3</v>
      </c>
      <c r="C10" s="84">
        <f>COFOG!C53</f>
        <v>434000</v>
      </c>
      <c r="D10" s="84">
        <f>COFOG!D53</f>
        <v>434000</v>
      </c>
      <c r="E10" s="84">
        <f>COFOG!E53</f>
        <v>434000</v>
      </c>
    </row>
    <row r="11" spans="1:5" s="10" customFormat="1" ht="31.5">
      <c r="A11" s="43" t="s">
        <v>183</v>
      </c>
      <c r="B11" s="103"/>
      <c r="C11" s="85">
        <f>SUM(C12:C14)</f>
        <v>1330731</v>
      </c>
      <c r="D11" s="85">
        <f>SUM(D12:D14)</f>
        <v>1417546</v>
      </c>
      <c r="E11" s="85">
        <f>SUM(E12:E14)</f>
        <v>1480959</v>
      </c>
    </row>
    <row r="12" spans="1:5" s="10" customFormat="1" ht="15.75">
      <c r="A12" s="88" t="s">
        <v>405</v>
      </c>
      <c r="B12" s="101">
        <v>1</v>
      </c>
      <c r="C12" s="84">
        <f>COFOG!F51</f>
        <v>0</v>
      </c>
      <c r="D12" s="84">
        <f>COFOG!G51</f>
        <v>0</v>
      </c>
      <c r="E12" s="84">
        <f>COFOG!H51</f>
        <v>0</v>
      </c>
    </row>
    <row r="13" spans="1:5" s="10" customFormat="1" ht="15.75">
      <c r="A13" s="88" t="s">
        <v>245</v>
      </c>
      <c r="B13" s="101">
        <v>2</v>
      </c>
      <c r="C13" s="84">
        <f>COFOG!F52</f>
        <v>1219651</v>
      </c>
      <c r="D13" s="84">
        <f>COFOG!G52</f>
        <v>1306466</v>
      </c>
      <c r="E13" s="84">
        <f>COFOG!H52</f>
        <v>1369879</v>
      </c>
    </row>
    <row r="14" spans="1:5" s="10" customFormat="1" ht="15.75">
      <c r="A14" s="88" t="s">
        <v>137</v>
      </c>
      <c r="B14" s="101">
        <v>3</v>
      </c>
      <c r="C14" s="84">
        <f>COFOG!F53</f>
        <v>111080</v>
      </c>
      <c r="D14" s="84">
        <f>COFOG!G53</f>
        <v>111080</v>
      </c>
      <c r="E14" s="84">
        <f>COFOG!H53</f>
        <v>111080</v>
      </c>
    </row>
    <row r="15" spans="1:6" s="10" customFormat="1" ht="15.75">
      <c r="A15" s="43" t="s">
        <v>184</v>
      </c>
      <c r="B15" s="103"/>
      <c r="C15" s="85">
        <f>SUM(C16:C18)</f>
        <v>4893640</v>
      </c>
      <c r="D15" s="85">
        <f>SUM(D16:D18)</f>
        <v>5087257</v>
      </c>
      <c r="E15" s="85">
        <f>SUM(E16:E18)</f>
        <v>5210927</v>
      </c>
      <c r="F15" s="12"/>
    </row>
    <row r="16" spans="1:5" s="10" customFormat="1" ht="15.75">
      <c r="A16" s="88" t="s">
        <v>405</v>
      </c>
      <c r="B16" s="101">
        <v>1</v>
      </c>
      <c r="C16" s="84">
        <f>COFOG!I51</f>
        <v>0</v>
      </c>
      <c r="D16" s="84">
        <f>COFOG!J51</f>
        <v>0</v>
      </c>
      <c r="E16" s="84">
        <f>COFOG!K51</f>
        <v>0</v>
      </c>
    </row>
    <row r="17" spans="1:5" s="10" customFormat="1" ht="15.75">
      <c r="A17" s="88" t="s">
        <v>245</v>
      </c>
      <c r="B17" s="101">
        <v>2</v>
      </c>
      <c r="C17" s="84">
        <f>COFOG!I52</f>
        <v>4893640</v>
      </c>
      <c r="D17" s="84">
        <f>COFOG!J52</f>
        <v>5087257</v>
      </c>
      <c r="E17" s="84">
        <f>COFOG!K52</f>
        <v>5210927</v>
      </c>
    </row>
    <row r="18" spans="1:5" s="10" customFormat="1" ht="15.75">
      <c r="A18" s="88" t="s">
        <v>137</v>
      </c>
      <c r="B18" s="101">
        <v>3</v>
      </c>
      <c r="C18" s="84">
        <f>COFOG!I53</f>
        <v>0</v>
      </c>
      <c r="D18" s="84">
        <f>COFOG!J53</f>
        <v>0</v>
      </c>
      <c r="E18" s="84">
        <f>COFOG!K53</f>
        <v>0</v>
      </c>
    </row>
    <row r="19" spans="1:5" s="10" customFormat="1" ht="15.75">
      <c r="A19" s="68" t="s">
        <v>185</v>
      </c>
      <c r="B19" s="103"/>
      <c r="C19" s="84"/>
      <c r="D19" s="84"/>
      <c r="E19" s="84"/>
    </row>
    <row r="20" spans="1:5" s="10" customFormat="1" ht="31.5">
      <c r="A20" s="110" t="s">
        <v>188</v>
      </c>
      <c r="B20" s="103"/>
      <c r="C20" s="84">
        <f>SUM(C21:C22)</f>
        <v>0</v>
      </c>
      <c r="D20" s="84">
        <f>SUM(D21:D22)</f>
        <v>0</v>
      </c>
      <c r="E20" s="84">
        <f>SUM(E21:E22)</f>
        <v>18000</v>
      </c>
    </row>
    <row r="21" spans="1:5" s="10" customFormat="1" ht="47.25">
      <c r="A21" s="88" t="s">
        <v>194</v>
      </c>
      <c r="B21" s="103">
        <v>2</v>
      </c>
      <c r="C21" s="84"/>
      <c r="D21" s="84"/>
      <c r="E21" s="84">
        <v>18000</v>
      </c>
    </row>
    <row r="22" spans="1:5" s="10" customFormat="1" ht="31.5">
      <c r="A22" s="88" t="s">
        <v>195</v>
      </c>
      <c r="B22" s="103">
        <v>2</v>
      </c>
      <c r="C22" s="84"/>
      <c r="D22" s="84"/>
      <c r="E22" s="84"/>
    </row>
    <row r="23" spans="1:5" s="10" customFormat="1" ht="15.75">
      <c r="A23" s="111" t="s">
        <v>186</v>
      </c>
      <c r="B23" s="103"/>
      <c r="C23" s="84">
        <f>SUM(C20:C20)</f>
        <v>0</v>
      </c>
      <c r="D23" s="84">
        <f>SUM(D20:D20)</f>
        <v>0</v>
      </c>
      <c r="E23" s="84">
        <f>SUM(E20:E20)</f>
        <v>18000</v>
      </c>
    </row>
    <row r="24" spans="1:5" s="10" customFormat="1" ht="15.75" hidden="1">
      <c r="A24" s="64" t="s">
        <v>196</v>
      </c>
      <c r="B24" s="103"/>
      <c r="C24" s="84"/>
      <c r="D24" s="84"/>
      <c r="E24" s="84"/>
    </row>
    <row r="25" spans="1:5" s="10" customFormat="1" ht="47.25" hidden="1">
      <c r="A25" s="109" t="s">
        <v>193</v>
      </c>
      <c r="B25" s="103">
        <v>2</v>
      </c>
      <c r="C25" s="84"/>
      <c r="D25" s="84"/>
      <c r="E25" s="84"/>
    </row>
    <row r="26" spans="1:5" s="10" customFormat="1" ht="47.25" hidden="1">
      <c r="A26" s="109" t="s">
        <v>193</v>
      </c>
      <c r="B26" s="103">
        <v>3</v>
      </c>
      <c r="C26" s="84"/>
      <c r="D26" s="84"/>
      <c r="E26" s="84"/>
    </row>
    <row r="27" spans="1:5" s="10" customFormat="1" ht="15.75" hidden="1">
      <c r="A27" s="111" t="s">
        <v>192</v>
      </c>
      <c r="B27" s="103"/>
      <c r="C27" s="84">
        <f>SUM(C25:C26)</f>
        <v>0</v>
      </c>
      <c r="D27" s="84">
        <f>SUM(D25:D26)</f>
        <v>0</v>
      </c>
      <c r="E27" s="84">
        <f>SUM(E25:E26)</f>
        <v>0</v>
      </c>
    </row>
    <row r="28" spans="1:5" s="10" customFormat="1" ht="31.5">
      <c r="A28" s="110" t="s">
        <v>189</v>
      </c>
      <c r="B28" s="103"/>
      <c r="C28" s="84">
        <f>SUM(C29:C29)</f>
        <v>0</v>
      </c>
      <c r="D28" s="84">
        <f>SUM(D29:D29)</f>
        <v>304800</v>
      </c>
      <c r="E28" s="84">
        <f>SUM(E29:E29)</f>
        <v>0</v>
      </c>
    </row>
    <row r="29" spans="1:5" s="10" customFormat="1" ht="15.75">
      <c r="A29" s="88" t="s">
        <v>437</v>
      </c>
      <c r="B29" s="103">
        <v>2</v>
      </c>
      <c r="C29" s="84"/>
      <c r="D29" s="84">
        <v>304800</v>
      </c>
      <c r="E29" s="84"/>
    </row>
    <row r="30" spans="1:5" s="10" customFormat="1" ht="15.75" hidden="1">
      <c r="A30" s="88" t="s">
        <v>190</v>
      </c>
      <c r="B30" s="103">
        <v>2</v>
      </c>
      <c r="C30" s="84"/>
      <c r="D30" s="84"/>
      <c r="E30" s="84"/>
    </row>
    <row r="31" spans="1:5" s="10" customFormat="1" ht="31.5" hidden="1">
      <c r="A31" s="88" t="s">
        <v>191</v>
      </c>
      <c r="B31" s="103">
        <v>2</v>
      </c>
      <c r="C31" s="84"/>
      <c r="D31" s="84"/>
      <c r="E31" s="84"/>
    </row>
    <row r="32" spans="1:5" s="10" customFormat="1" ht="15.75">
      <c r="A32" s="88" t="s">
        <v>413</v>
      </c>
      <c r="B32" s="103"/>
      <c r="C32" s="84">
        <f>C33+C48</f>
        <v>508400</v>
      </c>
      <c r="D32" s="84">
        <f>D33+D48</f>
        <v>558400</v>
      </c>
      <c r="E32" s="84">
        <f>E33+E48</f>
        <v>558400</v>
      </c>
    </row>
    <row r="33" spans="1:5" s="10" customFormat="1" ht="15.75">
      <c r="A33" s="88" t="s">
        <v>414</v>
      </c>
      <c r="B33" s="103"/>
      <c r="C33" s="84">
        <f>SUM(C34:C47)</f>
        <v>508400</v>
      </c>
      <c r="D33" s="84">
        <f>SUM(D34:D47)</f>
        <v>558400</v>
      </c>
      <c r="E33" s="84">
        <f>SUM(E34:E47)</f>
        <v>558400</v>
      </c>
    </row>
    <row r="34" spans="1:5" s="10" customFormat="1" ht="15.75">
      <c r="A34" s="88" t="s">
        <v>416</v>
      </c>
      <c r="B34" s="103">
        <v>2</v>
      </c>
      <c r="C34" s="84">
        <v>70000</v>
      </c>
      <c r="D34" s="84">
        <v>70000</v>
      </c>
      <c r="E34" s="84">
        <v>70000</v>
      </c>
    </row>
    <row r="35" spans="1:5" s="10" customFormat="1" ht="47.25">
      <c r="A35" s="88" t="s">
        <v>424</v>
      </c>
      <c r="B35" s="103">
        <v>2</v>
      </c>
      <c r="C35" s="84">
        <v>158400</v>
      </c>
      <c r="D35" s="84">
        <v>158400</v>
      </c>
      <c r="E35" s="84">
        <v>158400</v>
      </c>
    </row>
    <row r="36" spans="1:5" s="10" customFormat="1" ht="15.75" hidden="1">
      <c r="A36" s="88" t="s">
        <v>520</v>
      </c>
      <c r="B36" s="103">
        <v>2</v>
      </c>
      <c r="C36" s="84"/>
      <c r="D36" s="84"/>
      <c r="E36" s="84"/>
    </row>
    <row r="37" spans="1:5" s="10" customFormat="1" ht="31.5" hidden="1">
      <c r="A37" s="88" t="s">
        <v>417</v>
      </c>
      <c r="B37" s="103">
        <v>2</v>
      </c>
      <c r="C37" s="84"/>
      <c r="D37" s="84"/>
      <c r="E37" s="84"/>
    </row>
    <row r="38" spans="1:5" s="10" customFormat="1" ht="31.5">
      <c r="A38" s="88" t="s">
        <v>425</v>
      </c>
      <c r="B38" s="103">
        <v>2</v>
      </c>
      <c r="C38" s="84">
        <v>50000</v>
      </c>
      <c r="D38" s="84">
        <v>100000</v>
      </c>
      <c r="E38" s="84">
        <v>100000</v>
      </c>
    </row>
    <row r="39" spans="1:5" s="10" customFormat="1" ht="31.5">
      <c r="A39" s="88" t="s">
        <v>423</v>
      </c>
      <c r="B39" s="103">
        <v>2</v>
      </c>
      <c r="C39" s="84">
        <v>40000</v>
      </c>
      <c r="D39" s="84">
        <v>40000</v>
      </c>
      <c r="E39" s="84">
        <v>40000</v>
      </c>
    </row>
    <row r="40" spans="1:5" s="10" customFormat="1" ht="15.75">
      <c r="A40" s="88" t="s">
        <v>422</v>
      </c>
      <c r="B40" s="103">
        <v>2</v>
      </c>
      <c r="C40" s="84">
        <v>50000</v>
      </c>
      <c r="D40" s="84">
        <v>32000</v>
      </c>
      <c r="E40" s="84">
        <v>32000</v>
      </c>
    </row>
    <row r="41" spans="1:5" s="10" customFormat="1" ht="15.75">
      <c r="A41" s="88" t="s">
        <v>421</v>
      </c>
      <c r="B41" s="103">
        <v>2</v>
      </c>
      <c r="C41" s="84">
        <v>50000</v>
      </c>
      <c r="D41" s="84">
        <v>68000</v>
      </c>
      <c r="E41" s="84">
        <v>68000</v>
      </c>
    </row>
    <row r="42" spans="1:5" s="10" customFormat="1" ht="15.75" hidden="1">
      <c r="A42" s="88" t="s">
        <v>420</v>
      </c>
      <c r="B42" s="103">
        <v>2</v>
      </c>
      <c r="C42" s="84"/>
      <c r="D42" s="84"/>
      <c r="E42" s="84"/>
    </row>
    <row r="43" spans="1:5" s="10" customFormat="1" ht="31.5">
      <c r="A43" s="88" t="s">
        <v>419</v>
      </c>
      <c r="B43" s="103">
        <v>2</v>
      </c>
      <c r="C43" s="84">
        <v>90000</v>
      </c>
      <c r="D43" s="84">
        <v>80000</v>
      </c>
      <c r="E43" s="84">
        <v>80000</v>
      </c>
    </row>
    <row r="44" spans="1:5" s="10" customFormat="1" ht="15.75">
      <c r="A44" s="88" t="s">
        <v>469</v>
      </c>
      <c r="B44" s="103">
        <v>2</v>
      </c>
      <c r="C44" s="84"/>
      <c r="D44" s="84">
        <v>10000</v>
      </c>
      <c r="E44" s="84">
        <v>10000</v>
      </c>
    </row>
    <row r="45" spans="1:5" s="10" customFormat="1" ht="15.75" hidden="1">
      <c r="A45" s="88" t="s">
        <v>418</v>
      </c>
      <c r="B45" s="103">
        <v>2</v>
      </c>
      <c r="C45" s="84"/>
      <c r="D45" s="84"/>
      <c r="E45" s="84"/>
    </row>
    <row r="46" spans="1:5" s="10" customFormat="1" ht="15.75" hidden="1">
      <c r="A46" s="88" t="s">
        <v>426</v>
      </c>
      <c r="B46" s="103">
        <v>2</v>
      </c>
      <c r="C46" s="84"/>
      <c r="D46" s="84"/>
      <c r="E46" s="84"/>
    </row>
    <row r="47" spans="1:5" s="10" customFormat="1" ht="15.75" hidden="1">
      <c r="A47" s="88" t="s">
        <v>427</v>
      </c>
      <c r="B47" s="103">
        <v>2</v>
      </c>
      <c r="C47" s="84"/>
      <c r="D47" s="84"/>
      <c r="E47" s="84"/>
    </row>
    <row r="48" spans="1:5" s="10" customFormat="1" ht="15.75" hidden="1">
      <c r="A48" s="88" t="s">
        <v>415</v>
      </c>
      <c r="B48" s="103"/>
      <c r="C48" s="84">
        <f>SUM(C49:C58)</f>
        <v>0</v>
      </c>
      <c r="D48" s="84">
        <f>SUM(D49:D58)</f>
        <v>0</v>
      </c>
      <c r="E48" s="84">
        <f>SUM(E49:E58)</f>
        <v>0</v>
      </c>
    </row>
    <row r="49" spans="1:5" s="10" customFormat="1" ht="15.75" hidden="1">
      <c r="A49" s="88" t="s">
        <v>428</v>
      </c>
      <c r="B49" s="103">
        <v>2</v>
      </c>
      <c r="C49" s="84"/>
      <c r="D49" s="84"/>
      <c r="E49" s="84"/>
    </row>
    <row r="50" spans="1:5" s="10" customFormat="1" ht="31.5" hidden="1">
      <c r="A50" s="88" t="s">
        <v>429</v>
      </c>
      <c r="B50" s="103">
        <v>2</v>
      </c>
      <c r="C50" s="84"/>
      <c r="D50" s="84"/>
      <c r="E50" s="84"/>
    </row>
    <row r="51" spans="1:5" s="10" customFormat="1" ht="31.5" hidden="1">
      <c r="A51" s="88" t="s">
        <v>430</v>
      </c>
      <c r="B51" s="103">
        <v>2</v>
      </c>
      <c r="C51" s="84"/>
      <c r="D51" s="84"/>
      <c r="E51" s="84"/>
    </row>
    <row r="52" spans="1:5" s="10" customFormat="1" ht="15.75" hidden="1">
      <c r="A52" s="88" t="s">
        <v>431</v>
      </c>
      <c r="B52" s="103">
        <v>2</v>
      </c>
      <c r="C52" s="84"/>
      <c r="D52" s="84"/>
      <c r="E52" s="84"/>
    </row>
    <row r="53" spans="1:5" s="10" customFormat="1" ht="15.75" hidden="1">
      <c r="A53" s="88" t="s">
        <v>432</v>
      </c>
      <c r="B53" s="103">
        <v>2</v>
      </c>
      <c r="C53" s="84"/>
      <c r="D53" s="84"/>
      <c r="E53" s="84"/>
    </row>
    <row r="54" spans="1:5" s="10" customFormat="1" ht="15.75" hidden="1">
      <c r="A54" s="88" t="s">
        <v>433</v>
      </c>
      <c r="B54" s="103">
        <v>2</v>
      </c>
      <c r="C54" s="84"/>
      <c r="D54" s="84"/>
      <c r="E54" s="84"/>
    </row>
    <row r="55" spans="1:5" s="10" customFormat="1" ht="15.75" hidden="1">
      <c r="A55" s="88" t="s">
        <v>434</v>
      </c>
      <c r="B55" s="103">
        <v>2</v>
      </c>
      <c r="C55" s="84"/>
      <c r="D55" s="84"/>
      <c r="E55" s="84"/>
    </row>
    <row r="56" spans="1:5" s="10" customFormat="1" ht="15.75" hidden="1">
      <c r="A56" s="88" t="s">
        <v>468</v>
      </c>
      <c r="B56" s="103">
        <v>2</v>
      </c>
      <c r="C56" s="84"/>
      <c r="D56" s="84"/>
      <c r="E56" s="84"/>
    </row>
    <row r="57" spans="1:5" s="10" customFormat="1" ht="15.75" hidden="1">
      <c r="A57" s="88" t="s">
        <v>435</v>
      </c>
      <c r="B57" s="103">
        <v>2</v>
      </c>
      <c r="C57" s="84"/>
      <c r="D57" s="84"/>
      <c r="E57" s="84"/>
    </row>
    <row r="58" spans="1:5" s="10" customFormat="1" ht="15.75" hidden="1">
      <c r="A58" s="88" t="s">
        <v>436</v>
      </c>
      <c r="B58" s="103">
        <v>2</v>
      </c>
      <c r="C58" s="84"/>
      <c r="D58" s="84"/>
      <c r="E58" s="84"/>
    </row>
    <row r="59" spans="1:5" s="10" customFormat="1" ht="15.75">
      <c r="A59" s="111" t="s">
        <v>187</v>
      </c>
      <c r="B59" s="103"/>
      <c r="C59" s="84">
        <f>SUM(C30:C32)+SUM(C28:C28)</f>
        <v>508400</v>
      </c>
      <c r="D59" s="84">
        <f>SUM(D30:D32)+SUM(D28:D28)</f>
        <v>863200</v>
      </c>
      <c r="E59" s="84">
        <f>SUM(E30:E32)+SUM(E28:E28)</f>
        <v>558400</v>
      </c>
    </row>
    <row r="60" spans="1:5" s="10" customFormat="1" ht="15.75">
      <c r="A60" s="43" t="s">
        <v>185</v>
      </c>
      <c r="B60" s="103"/>
      <c r="C60" s="85">
        <f>SUM(C61:C63)</f>
        <v>508400</v>
      </c>
      <c r="D60" s="85">
        <f>SUM(D61:D63)</f>
        <v>863200</v>
      </c>
      <c r="E60" s="85">
        <f>SUM(E61:E63)</f>
        <v>576400</v>
      </c>
    </row>
    <row r="61" spans="1:5" s="10" customFormat="1" ht="15.75">
      <c r="A61" s="88" t="s">
        <v>405</v>
      </c>
      <c r="B61" s="101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</row>
    <row r="62" spans="1:5" s="10" customFormat="1" ht="15.75">
      <c r="A62" s="88" t="s">
        <v>245</v>
      </c>
      <c r="B62" s="101">
        <v>2</v>
      </c>
      <c r="C62" s="84">
        <f>SUMIF($B$19:$B$60,"2",C$19:C$60)</f>
        <v>508400</v>
      </c>
      <c r="D62" s="84">
        <f>SUMIF($B$19:$B$60,"2",D$19:D$60)</f>
        <v>863200</v>
      </c>
      <c r="E62" s="84">
        <f>SUMIF($B$19:$B$60,"2",E$19:E$60)</f>
        <v>576400</v>
      </c>
    </row>
    <row r="63" spans="1:5" s="10" customFormat="1" ht="15.75">
      <c r="A63" s="88" t="s">
        <v>137</v>
      </c>
      <c r="B63" s="101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</row>
    <row r="64" spans="1:5" s="10" customFormat="1" ht="15.75">
      <c r="A64" s="67" t="s">
        <v>246</v>
      </c>
      <c r="B64" s="17"/>
      <c r="C64" s="84"/>
      <c r="D64" s="84"/>
      <c r="E64" s="84"/>
    </row>
    <row r="65" spans="1:5" s="10" customFormat="1" ht="15.75" hidden="1">
      <c r="A65" s="64" t="s">
        <v>199</v>
      </c>
      <c r="B65" s="17"/>
      <c r="C65" s="84"/>
      <c r="D65" s="84"/>
      <c r="E65" s="84"/>
    </row>
    <row r="66" spans="1:5" s="10" customFormat="1" ht="31.5" hidden="1">
      <c r="A66" s="64" t="s">
        <v>440</v>
      </c>
      <c r="B66" s="17">
        <v>2</v>
      </c>
      <c r="C66" s="84"/>
      <c r="D66" s="84"/>
      <c r="E66" s="84"/>
    </row>
    <row r="67" spans="1:5" s="10" customFormat="1" ht="31.5" hidden="1">
      <c r="A67" s="64" t="s">
        <v>439</v>
      </c>
      <c r="B67" s="17"/>
      <c r="C67" s="84"/>
      <c r="D67" s="84"/>
      <c r="E67" s="84"/>
    </row>
    <row r="68" spans="1:5" s="10" customFormat="1" ht="15.75" hidden="1">
      <c r="A68" s="64" t="s">
        <v>438</v>
      </c>
      <c r="B68" s="17"/>
      <c r="C68" s="84"/>
      <c r="D68" s="84"/>
      <c r="E68" s="84"/>
    </row>
    <row r="69" spans="1:5" s="10" customFormat="1" ht="15.75" hidden="1">
      <c r="A69" s="64"/>
      <c r="B69" s="17"/>
      <c r="C69" s="84"/>
      <c r="D69" s="84"/>
      <c r="E69" s="84"/>
    </row>
    <row r="70" spans="1:5" s="10" customFormat="1" ht="31.5" hidden="1">
      <c r="A70" s="64" t="s">
        <v>197</v>
      </c>
      <c r="B70" s="17"/>
      <c r="C70" s="84"/>
      <c r="D70" s="84"/>
      <c r="E70" s="84"/>
    </row>
    <row r="71" spans="1:5" s="10" customFormat="1" ht="15.75" hidden="1">
      <c r="A71" s="64"/>
      <c r="B71" s="17"/>
      <c r="C71" s="84"/>
      <c r="D71" s="84"/>
      <c r="E71" s="84"/>
    </row>
    <row r="72" spans="1:5" s="10" customFormat="1" ht="31.5" hidden="1">
      <c r="A72" s="64" t="s">
        <v>198</v>
      </c>
      <c r="B72" s="17"/>
      <c r="C72" s="84"/>
      <c r="D72" s="84"/>
      <c r="E72" s="84"/>
    </row>
    <row r="73" spans="1:5" s="10" customFormat="1" ht="15.75" hidden="1">
      <c r="A73" s="64"/>
      <c r="B73" s="17"/>
      <c r="C73" s="84"/>
      <c r="D73" s="84"/>
      <c r="E73" s="84"/>
    </row>
    <row r="74" spans="1:5" s="10" customFormat="1" ht="31.5" hidden="1">
      <c r="A74" s="64" t="s">
        <v>201</v>
      </c>
      <c r="B74" s="17"/>
      <c r="C74" s="84"/>
      <c r="D74" s="84"/>
      <c r="E74" s="84"/>
    </row>
    <row r="75" spans="1:5" s="10" customFormat="1" ht="15.75">
      <c r="A75" s="88" t="s">
        <v>157</v>
      </c>
      <c r="B75" s="103">
        <v>2</v>
      </c>
      <c r="C75" s="84">
        <v>40000</v>
      </c>
      <c r="D75" s="84">
        <v>40000</v>
      </c>
      <c r="E75" s="84">
        <v>40000</v>
      </c>
    </row>
    <row r="76" spans="1:5" s="10" customFormat="1" ht="15.75" hidden="1">
      <c r="A76" s="87" t="s">
        <v>131</v>
      </c>
      <c r="B76" s="17"/>
      <c r="C76" s="84"/>
      <c r="D76" s="84"/>
      <c r="E76" s="84"/>
    </row>
    <row r="77" spans="1:5" s="10" customFormat="1" ht="15.75">
      <c r="A77" s="110" t="s">
        <v>156</v>
      </c>
      <c r="B77" s="17"/>
      <c r="C77" s="84">
        <f>SUM(C75:C76)</f>
        <v>40000</v>
      </c>
      <c r="D77" s="84">
        <f>SUM(D75:D76)</f>
        <v>40000</v>
      </c>
      <c r="E77" s="84">
        <f>SUM(E75:E76)</f>
        <v>40000</v>
      </c>
    </row>
    <row r="78" spans="1:5" s="10" customFormat="1" ht="15.75">
      <c r="A78" s="88" t="s">
        <v>142</v>
      </c>
      <c r="B78" s="17">
        <v>2</v>
      </c>
      <c r="C78" s="84">
        <v>541865</v>
      </c>
      <c r="D78" s="84">
        <v>541865</v>
      </c>
      <c r="E78" s="84">
        <v>541865</v>
      </c>
    </row>
    <row r="79" spans="1:5" s="10" customFormat="1" ht="15.75" hidden="1">
      <c r="A79" s="87" t="s">
        <v>461</v>
      </c>
      <c r="B79" s="103">
        <v>2</v>
      </c>
      <c r="C79" s="84"/>
      <c r="D79" s="84"/>
      <c r="E79" s="84"/>
    </row>
    <row r="80" spans="1:5" s="10" customFormat="1" ht="15.75">
      <c r="A80" s="87" t="s">
        <v>554</v>
      </c>
      <c r="B80" s="103">
        <v>2</v>
      </c>
      <c r="C80" s="84">
        <v>19638</v>
      </c>
      <c r="D80" s="84">
        <v>19638</v>
      </c>
      <c r="E80" s="84">
        <v>19638</v>
      </c>
    </row>
    <row r="81" spans="1:5" s="10" customFormat="1" ht="15.75" hidden="1">
      <c r="A81" s="87" t="s">
        <v>462</v>
      </c>
      <c r="B81" s="103">
        <v>2</v>
      </c>
      <c r="C81" s="84"/>
      <c r="D81" s="84"/>
      <c r="E81" s="84"/>
    </row>
    <row r="82" spans="1:5" s="10" customFormat="1" ht="15.75">
      <c r="A82" s="87" t="s">
        <v>555</v>
      </c>
      <c r="B82" s="103">
        <v>2</v>
      </c>
      <c r="C82" s="84">
        <v>13773</v>
      </c>
      <c r="D82" s="84">
        <v>13773</v>
      </c>
      <c r="E82" s="84">
        <v>13773</v>
      </c>
    </row>
    <row r="83" spans="1:5" s="10" customFormat="1" ht="15.75" hidden="1">
      <c r="A83" s="87" t="s">
        <v>463</v>
      </c>
      <c r="B83" s="103">
        <v>2</v>
      </c>
      <c r="C83" s="84"/>
      <c r="D83" s="84"/>
      <c r="E83" s="84"/>
    </row>
    <row r="84" spans="1:5" s="10" customFormat="1" ht="15.75">
      <c r="A84" s="87" t="s">
        <v>556</v>
      </c>
      <c r="B84" s="103">
        <v>2</v>
      </c>
      <c r="C84" s="84">
        <v>101661</v>
      </c>
      <c r="D84" s="84">
        <v>101661</v>
      </c>
      <c r="E84" s="84">
        <v>101661</v>
      </c>
    </row>
    <row r="85" spans="1:5" s="10" customFormat="1" ht="15.75">
      <c r="A85" s="140" t="s">
        <v>652</v>
      </c>
      <c r="B85" s="103">
        <v>2</v>
      </c>
      <c r="C85" s="84"/>
      <c r="D85" s="84">
        <v>20000</v>
      </c>
      <c r="E85" s="84">
        <v>20000</v>
      </c>
    </row>
    <row r="86" spans="1:5" s="10" customFormat="1" ht="15.75">
      <c r="A86" s="140" t="s">
        <v>550</v>
      </c>
      <c r="B86" s="103">
        <v>2</v>
      </c>
      <c r="C86" s="84"/>
      <c r="D86" s="84">
        <v>10000</v>
      </c>
      <c r="E86" s="84">
        <v>10000</v>
      </c>
    </row>
    <row r="87" spans="1:5" s="10" customFormat="1" ht="31.5">
      <c r="A87" s="110" t="s">
        <v>202</v>
      </c>
      <c r="B87" s="17"/>
      <c r="C87" s="84">
        <f>SUM(C78:C84)</f>
        <v>676937</v>
      </c>
      <c r="D87" s="84">
        <f>SUM(D78:D86)</f>
        <v>706937</v>
      </c>
      <c r="E87" s="84">
        <f>SUM(E78:E86)</f>
        <v>706937</v>
      </c>
    </row>
    <row r="88" spans="1:5" s="10" customFormat="1" ht="15.75" hidden="1">
      <c r="A88" s="87" t="s">
        <v>473</v>
      </c>
      <c r="B88" s="103">
        <v>2</v>
      </c>
      <c r="C88" s="84"/>
      <c r="D88" s="84"/>
      <c r="E88" s="84"/>
    </row>
    <row r="89" spans="1:5" s="10" customFormat="1" ht="15.75" hidden="1">
      <c r="A89" s="87" t="s">
        <v>474</v>
      </c>
      <c r="B89" s="103">
        <v>2</v>
      </c>
      <c r="C89" s="84"/>
      <c r="D89" s="84"/>
      <c r="E89" s="84"/>
    </row>
    <row r="90" spans="1:5" s="10" customFormat="1" ht="15.75" hidden="1">
      <c r="A90" s="87" t="s">
        <v>475</v>
      </c>
      <c r="B90" s="103">
        <v>2</v>
      </c>
      <c r="C90" s="84"/>
      <c r="D90" s="84"/>
      <c r="E90" s="84"/>
    </row>
    <row r="91" spans="1:5" s="10" customFormat="1" ht="15.75" hidden="1">
      <c r="A91" s="87" t="s">
        <v>476</v>
      </c>
      <c r="B91" s="103">
        <v>2</v>
      </c>
      <c r="C91" s="84"/>
      <c r="D91" s="84"/>
      <c r="E91" s="84"/>
    </row>
    <row r="92" spans="1:5" s="10" customFormat="1" ht="15.75" hidden="1">
      <c r="A92" s="87" t="s">
        <v>477</v>
      </c>
      <c r="B92" s="103">
        <v>2</v>
      </c>
      <c r="C92" s="84"/>
      <c r="D92" s="84"/>
      <c r="E92" s="84"/>
    </row>
    <row r="93" spans="1:5" s="10" customFormat="1" ht="15.75">
      <c r="A93" s="87" t="s">
        <v>557</v>
      </c>
      <c r="B93" s="103">
        <v>2</v>
      </c>
      <c r="C93" s="84">
        <v>95873</v>
      </c>
      <c r="D93" s="84">
        <v>95873</v>
      </c>
      <c r="E93" s="84">
        <v>95873</v>
      </c>
    </row>
    <row r="94" spans="1:5" s="10" customFormat="1" ht="15.75" hidden="1">
      <c r="A94" s="87" t="s">
        <v>479</v>
      </c>
      <c r="B94" s="17">
        <v>2</v>
      </c>
      <c r="C94" s="84"/>
      <c r="D94" s="84"/>
      <c r="E94" s="84"/>
    </row>
    <row r="95" spans="1:5" s="10" customFormat="1" ht="15.75" hidden="1">
      <c r="A95" s="87" t="s">
        <v>480</v>
      </c>
      <c r="B95" s="17">
        <v>2</v>
      </c>
      <c r="C95" s="84"/>
      <c r="D95" s="84"/>
      <c r="E95" s="84"/>
    </row>
    <row r="96" spans="1:5" s="10" customFormat="1" ht="15.75" hidden="1">
      <c r="A96" s="87" t="s">
        <v>521</v>
      </c>
      <c r="B96" s="17">
        <v>2</v>
      </c>
      <c r="C96" s="84"/>
      <c r="D96" s="84"/>
      <c r="E96" s="84"/>
    </row>
    <row r="97" spans="1:5" s="10" customFormat="1" ht="15.75" hidden="1">
      <c r="A97" s="87" t="s">
        <v>131</v>
      </c>
      <c r="B97" s="17"/>
      <c r="C97" s="84"/>
      <c r="D97" s="84"/>
      <c r="E97" s="84"/>
    </row>
    <row r="98" spans="1:5" s="10" customFormat="1" ht="15.75">
      <c r="A98" s="110" t="s">
        <v>203</v>
      </c>
      <c r="B98" s="17"/>
      <c r="C98" s="84">
        <f>SUM(C88:C97)</f>
        <v>95873</v>
      </c>
      <c r="D98" s="84">
        <f>SUM(D88:D97)</f>
        <v>95873</v>
      </c>
      <c r="E98" s="84">
        <f>SUM(E88:E97)</f>
        <v>95873</v>
      </c>
    </row>
    <row r="99" spans="1:5" s="10" customFormat="1" ht="16.5" customHeight="1">
      <c r="A99" s="111" t="s">
        <v>200</v>
      </c>
      <c r="B99" s="17"/>
      <c r="C99" s="84">
        <f>C77+C87+C98</f>
        <v>812810</v>
      </c>
      <c r="D99" s="84">
        <f>D77+D87+D98</f>
        <v>842810</v>
      </c>
      <c r="E99" s="84">
        <f>E77+E87+E98</f>
        <v>842810</v>
      </c>
    </row>
    <row r="100" spans="1:5" s="10" customFormat="1" ht="15.75" hidden="1">
      <c r="A100" s="64"/>
      <c r="B100" s="103"/>
      <c r="C100" s="84"/>
      <c r="D100" s="84"/>
      <c r="E100" s="84"/>
    </row>
    <row r="101" spans="1:5" s="10" customFormat="1" ht="31.5" hidden="1">
      <c r="A101" s="64" t="s">
        <v>204</v>
      </c>
      <c r="B101" s="103"/>
      <c r="C101" s="84"/>
      <c r="D101" s="84"/>
      <c r="E101" s="84"/>
    </row>
    <row r="102" spans="1:5" s="10" customFormat="1" ht="15.75">
      <c r="A102" s="88" t="s">
        <v>459</v>
      </c>
      <c r="B102" s="103">
        <v>2</v>
      </c>
      <c r="C102" s="84">
        <v>100000</v>
      </c>
      <c r="D102" s="84">
        <v>100000</v>
      </c>
      <c r="E102" s="84"/>
    </row>
    <row r="103" spans="1:5" s="10" customFormat="1" ht="47.25">
      <c r="A103" s="64" t="s">
        <v>205</v>
      </c>
      <c r="B103" s="103"/>
      <c r="C103" s="84">
        <f>SUM(C102)</f>
        <v>100000</v>
      </c>
      <c r="D103" s="84">
        <f>SUM(D102)</f>
        <v>100000</v>
      </c>
      <c r="E103" s="84">
        <f>SUM(E102)</f>
        <v>0</v>
      </c>
    </row>
    <row r="104" spans="1:5" s="10" customFormat="1" ht="15.75" hidden="1">
      <c r="A104" s="64" t="s">
        <v>206</v>
      </c>
      <c r="B104" s="103"/>
      <c r="C104" s="84"/>
      <c r="D104" s="84"/>
      <c r="E104" s="84"/>
    </row>
    <row r="105" spans="1:5" s="10" customFormat="1" ht="15.75" hidden="1">
      <c r="A105" s="64" t="s">
        <v>207</v>
      </c>
      <c r="B105" s="103"/>
      <c r="C105" s="84"/>
      <c r="D105" s="84"/>
      <c r="E105" s="84"/>
    </row>
    <row r="106" spans="1:5" s="10" customFormat="1" ht="15.75" hidden="1">
      <c r="A106" s="123" t="s">
        <v>460</v>
      </c>
      <c r="B106" s="103">
        <v>2</v>
      </c>
      <c r="C106" s="84"/>
      <c r="D106" s="84"/>
      <c r="E106" s="84"/>
    </row>
    <row r="107" spans="1:5" s="10" customFormat="1" ht="15.75" hidden="1">
      <c r="A107" s="123" t="s">
        <v>481</v>
      </c>
      <c r="B107" s="103">
        <v>2</v>
      </c>
      <c r="C107" s="84"/>
      <c r="D107" s="84"/>
      <c r="E107" s="84"/>
    </row>
    <row r="108" spans="1:5" s="10" customFormat="1" ht="15.75">
      <c r="A108" s="123" t="s">
        <v>623</v>
      </c>
      <c r="B108" s="103">
        <v>2</v>
      </c>
      <c r="C108" s="84">
        <v>0</v>
      </c>
      <c r="D108" s="84">
        <v>20000</v>
      </c>
      <c r="E108" s="84">
        <v>20000</v>
      </c>
    </row>
    <row r="109" spans="1:5" s="10" customFormat="1" ht="15.75">
      <c r="A109" s="123" t="s">
        <v>482</v>
      </c>
      <c r="B109" s="103">
        <v>2</v>
      </c>
      <c r="C109" s="84">
        <v>30000</v>
      </c>
      <c r="D109" s="84">
        <v>0</v>
      </c>
      <c r="E109" s="84">
        <v>0</v>
      </c>
    </row>
    <row r="110" spans="1:5" s="10" customFormat="1" ht="15.75">
      <c r="A110" s="112" t="s">
        <v>208</v>
      </c>
      <c r="B110" s="103"/>
      <c r="C110" s="84">
        <f>SUM(C106:C109)</f>
        <v>30000</v>
      </c>
      <c r="D110" s="84">
        <f>SUM(D106:D109)</f>
        <v>20000</v>
      </c>
      <c r="E110" s="84">
        <f>SUM(E106:E109)</f>
        <v>20000</v>
      </c>
    </row>
    <row r="111" spans="1:5" s="10" customFormat="1" ht="15.75" hidden="1">
      <c r="A111" s="88" t="s">
        <v>155</v>
      </c>
      <c r="B111" s="103">
        <v>2</v>
      </c>
      <c r="C111" s="84"/>
      <c r="D111" s="84"/>
      <c r="E111" s="84"/>
    </row>
    <row r="112" spans="1:5" s="10" customFormat="1" ht="15.75" hidden="1">
      <c r="A112" s="88"/>
      <c r="B112" s="103"/>
      <c r="C112" s="84"/>
      <c r="D112" s="84"/>
      <c r="E112" s="84"/>
    </row>
    <row r="113" spans="1:5" s="10" customFormat="1" ht="15.75" hidden="1">
      <c r="A113" s="112" t="s">
        <v>154</v>
      </c>
      <c r="B113" s="103"/>
      <c r="C113" s="84">
        <f>SUM(C111:C112)</f>
        <v>0</v>
      </c>
      <c r="D113" s="84">
        <f>SUM(D111:D112)</f>
        <v>0</v>
      </c>
      <c r="E113" s="84">
        <f>SUM(E111:E112)</f>
        <v>0</v>
      </c>
    </row>
    <row r="114" spans="1:5" s="10" customFormat="1" ht="15.75" hidden="1">
      <c r="A114" s="88" t="s">
        <v>534</v>
      </c>
      <c r="B114" s="103">
        <v>2</v>
      </c>
      <c r="C114" s="84">
        <v>0</v>
      </c>
      <c r="D114" s="84">
        <v>0</v>
      </c>
      <c r="E114" s="84">
        <v>0</v>
      </c>
    </row>
    <row r="115" spans="1:5" s="10" customFormat="1" ht="15.75">
      <c r="A115" s="88" t="s">
        <v>651</v>
      </c>
      <c r="B115" s="103">
        <v>2</v>
      </c>
      <c r="C115" s="84"/>
      <c r="D115" s="84">
        <v>502400</v>
      </c>
      <c r="E115" s="84">
        <v>502400</v>
      </c>
    </row>
    <row r="116" spans="1:5" s="10" customFormat="1" ht="15.75">
      <c r="A116" s="112" t="s">
        <v>209</v>
      </c>
      <c r="B116" s="103"/>
      <c r="C116" s="84">
        <f>SUM(C114:C115)</f>
        <v>0</v>
      </c>
      <c r="D116" s="84">
        <f>SUM(D114:D115)</f>
        <v>502400</v>
      </c>
      <c r="E116" s="84">
        <f>SUM(E114:E115)</f>
        <v>502400</v>
      </c>
    </row>
    <row r="117" spans="1:5" s="10" customFormat="1" ht="15.75" hidden="1">
      <c r="A117" s="68"/>
      <c r="B117" s="103"/>
      <c r="C117" s="84"/>
      <c r="D117" s="84"/>
      <c r="E117" s="84"/>
    </row>
    <row r="118" spans="1:5" s="10" customFormat="1" ht="15.75" hidden="1">
      <c r="A118" s="64"/>
      <c r="B118" s="103"/>
      <c r="C118" s="84"/>
      <c r="D118" s="84"/>
      <c r="E118" s="84"/>
    </row>
    <row r="119" spans="1:5" s="10" customFormat="1" ht="16.5" customHeight="1">
      <c r="A119" s="111" t="s">
        <v>441</v>
      </c>
      <c r="B119" s="103"/>
      <c r="C119" s="84">
        <f>C110+C113+C116</f>
        <v>30000</v>
      </c>
      <c r="D119" s="84">
        <f>D110+D113+D116</f>
        <v>522400</v>
      </c>
      <c r="E119" s="84">
        <f>E110+E113+E116</f>
        <v>522400</v>
      </c>
    </row>
    <row r="120" spans="1:5" s="10" customFormat="1" ht="15.75">
      <c r="A120" s="88" t="s">
        <v>228</v>
      </c>
      <c r="B120" s="103">
        <v>2</v>
      </c>
      <c r="C120" s="84">
        <v>218332</v>
      </c>
      <c r="D120" s="84">
        <v>66182</v>
      </c>
      <c r="E120" s="84">
        <v>66182</v>
      </c>
    </row>
    <row r="121" spans="1:5" s="10" customFormat="1" ht="15.75">
      <c r="A121" s="88" t="s">
        <v>229</v>
      </c>
      <c r="B121" s="103">
        <v>2</v>
      </c>
      <c r="C121" s="84"/>
      <c r="D121" s="84"/>
      <c r="E121" s="84"/>
    </row>
    <row r="122" spans="1:5" s="10" customFormat="1" ht="15.75">
      <c r="A122" s="64" t="s">
        <v>442</v>
      </c>
      <c r="B122" s="103"/>
      <c r="C122" s="84">
        <f>SUM(C120:C121)</f>
        <v>218332</v>
      </c>
      <c r="D122" s="84">
        <f>SUM(D120:D121)</f>
        <v>66182</v>
      </c>
      <c r="E122" s="84">
        <f>SUM(E120:E121)</f>
        <v>66182</v>
      </c>
    </row>
    <row r="123" spans="1:5" s="10" customFormat="1" ht="15.75">
      <c r="A123" s="66" t="s">
        <v>246</v>
      </c>
      <c r="B123" s="103"/>
      <c r="C123" s="85">
        <f>SUM(C124:C124:C126)</f>
        <v>1161142</v>
      </c>
      <c r="D123" s="85">
        <f>SUM(D124:D124:D126)</f>
        <v>1531392</v>
      </c>
      <c r="E123" s="85">
        <f>SUM(E124:E124:E126)</f>
        <v>1431392</v>
      </c>
    </row>
    <row r="124" spans="1:5" s="10" customFormat="1" ht="15.75">
      <c r="A124" s="88" t="s">
        <v>405</v>
      </c>
      <c r="B124" s="101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</row>
    <row r="125" spans="1:5" s="10" customFormat="1" ht="15.75">
      <c r="A125" s="88" t="s">
        <v>245</v>
      </c>
      <c r="B125" s="101">
        <v>2</v>
      </c>
      <c r="C125" s="84">
        <f>SUMIF($B$64:$B$123,"2",C$64:C$123)</f>
        <v>1161142</v>
      </c>
      <c r="D125" s="84">
        <f>SUMIF($B$64:$B$123,"2",D$64:D$123)</f>
        <v>1531392</v>
      </c>
      <c r="E125" s="84">
        <f>SUMIF($B$64:$B$123,"2",E$64:E$123)</f>
        <v>1431392</v>
      </c>
    </row>
    <row r="126" spans="1:5" s="10" customFormat="1" ht="15.75">
      <c r="A126" s="88" t="s">
        <v>137</v>
      </c>
      <c r="B126" s="101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</row>
    <row r="127" spans="1:5" ht="15.75">
      <c r="A127" s="68" t="s">
        <v>93</v>
      </c>
      <c r="B127" s="103"/>
      <c r="C127" s="84"/>
      <c r="D127" s="84"/>
      <c r="E127" s="84"/>
    </row>
    <row r="128" spans="1:5" ht="15.75">
      <c r="A128" s="43" t="s">
        <v>247</v>
      </c>
      <c r="B128" s="103"/>
      <c r="C128" s="85">
        <f>SUM(C129:C131)</f>
        <v>3712000</v>
      </c>
      <c r="D128" s="85">
        <f>SUM(D129:D131)</f>
        <v>5928380</v>
      </c>
      <c r="E128" s="85">
        <f>SUM(E129:E131)</f>
        <v>7077280</v>
      </c>
    </row>
    <row r="129" spans="1:5" ht="15.75">
      <c r="A129" s="88" t="s">
        <v>405</v>
      </c>
      <c r="B129" s="101">
        <v>1</v>
      </c>
      <c r="C129" s="84">
        <f>Felh!J32</f>
        <v>0</v>
      </c>
      <c r="D129" s="84">
        <f>Felh!K32</f>
        <v>0</v>
      </c>
      <c r="E129" s="84">
        <f>Felh!L32</f>
        <v>0</v>
      </c>
    </row>
    <row r="130" spans="1:5" ht="15.75">
      <c r="A130" s="88" t="s">
        <v>245</v>
      </c>
      <c r="B130" s="101">
        <v>2</v>
      </c>
      <c r="C130" s="84">
        <f>Felh!J33</f>
        <v>3712000</v>
      </c>
      <c r="D130" s="84">
        <f>Felh!K33</f>
        <v>5928380</v>
      </c>
      <c r="E130" s="84">
        <f>Felh!L33</f>
        <v>7077280</v>
      </c>
    </row>
    <row r="131" spans="1:5" ht="15.75">
      <c r="A131" s="88" t="s">
        <v>137</v>
      </c>
      <c r="B131" s="101">
        <v>3</v>
      </c>
      <c r="C131" s="84">
        <f>Felh!J34</f>
        <v>0</v>
      </c>
      <c r="D131" s="84">
        <f>Felh!K34</f>
        <v>0</v>
      </c>
      <c r="E131" s="84">
        <f>Felh!L34</f>
        <v>0</v>
      </c>
    </row>
    <row r="132" spans="1:5" ht="15.75">
      <c r="A132" s="43" t="s">
        <v>248</v>
      </c>
      <c r="B132" s="103"/>
      <c r="C132" s="85">
        <f>SUM(C133:C135)</f>
        <v>946561</v>
      </c>
      <c r="D132" s="85">
        <f>SUM(D133:D135)</f>
        <v>946561</v>
      </c>
      <c r="E132" s="85">
        <f>SUM(E133:E135)</f>
        <v>946561</v>
      </c>
    </row>
    <row r="133" spans="1:5" ht="15.75">
      <c r="A133" s="88" t="s">
        <v>405</v>
      </c>
      <c r="B133" s="101">
        <v>1</v>
      </c>
      <c r="C133" s="84">
        <f>Felh!J50</f>
        <v>0</v>
      </c>
      <c r="D133" s="84">
        <f>Felh!K50</f>
        <v>0</v>
      </c>
      <c r="E133" s="84">
        <f>Felh!L50</f>
        <v>0</v>
      </c>
    </row>
    <row r="134" spans="1:5" ht="15.75">
      <c r="A134" s="88" t="s">
        <v>245</v>
      </c>
      <c r="B134" s="101">
        <v>2</v>
      </c>
      <c r="C134" s="84">
        <f>Felh!J51</f>
        <v>946561</v>
      </c>
      <c r="D134" s="84">
        <f>Felh!K51</f>
        <v>946561</v>
      </c>
      <c r="E134" s="84">
        <f>Felh!L51</f>
        <v>946561</v>
      </c>
    </row>
    <row r="135" spans="1:5" ht="15" customHeight="1">
      <c r="A135" s="88" t="s">
        <v>137</v>
      </c>
      <c r="B135" s="101">
        <v>3</v>
      </c>
      <c r="C135" s="84">
        <f>Felh!J52</f>
        <v>0</v>
      </c>
      <c r="D135" s="84">
        <f>Felh!K52</f>
        <v>0</v>
      </c>
      <c r="E135" s="84">
        <f>Felh!L52</f>
        <v>0</v>
      </c>
    </row>
    <row r="136" spans="1:5" ht="15.75">
      <c r="A136" s="43" t="s">
        <v>249</v>
      </c>
      <c r="B136" s="103"/>
      <c r="C136" s="85">
        <f>SUM(C137:C139)</f>
        <v>25050</v>
      </c>
      <c r="D136" s="85">
        <f>SUM(D137:D139)</f>
        <v>35050</v>
      </c>
      <c r="E136" s="85">
        <f>SUM(E137:E139)</f>
        <v>35050</v>
      </c>
    </row>
    <row r="137" spans="1:5" ht="15.75">
      <c r="A137" s="88" t="s">
        <v>405</v>
      </c>
      <c r="B137" s="101">
        <v>1</v>
      </c>
      <c r="C137" s="84">
        <f>Felh!J71</f>
        <v>0</v>
      </c>
      <c r="D137" s="84">
        <f>Felh!K71</f>
        <v>0</v>
      </c>
      <c r="E137" s="84">
        <f>Felh!L71</f>
        <v>0</v>
      </c>
    </row>
    <row r="138" spans="1:5" ht="15.75">
      <c r="A138" s="88" t="s">
        <v>245</v>
      </c>
      <c r="B138" s="101">
        <v>2</v>
      </c>
      <c r="C138" s="84">
        <f>Felh!J72</f>
        <v>25050</v>
      </c>
      <c r="D138" s="84">
        <f>Felh!K72</f>
        <v>35050</v>
      </c>
      <c r="E138" s="84">
        <f>Felh!L72</f>
        <v>35050</v>
      </c>
    </row>
    <row r="139" spans="1:5" ht="15.75">
      <c r="A139" s="88" t="s">
        <v>137</v>
      </c>
      <c r="B139" s="101">
        <v>3</v>
      </c>
      <c r="C139" s="84">
        <f>Felh!J73</f>
        <v>0</v>
      </c>
      <c r="D139" s="84">
        <f>Felh!K73</f>
        <v>0</v>
      </c>
      <c r="E139" s="84">
        <f>Felh!L73</f>
        <v>0</v>
      </c>
    </row>
    <row r="140" spans="1:5" ht="16.5">
      <c r="A140" s="70" t="s">
        <v>250</v>
      </c>
      <c r="B140" s="104"/>
      <c r="C140" s="84"/>
      <c r="D140" s="84"/>
      <c r="E140" s="84"/>
    </row>
    <row r="141" spans="1:5" ht="15.75">
      <c r="A141" s="68" t="s">
        <v>139</v>
      </c>
      <c r="B141" s="103"/>
      <c r="C141" s="15"/>
      <c r="D141" s="15"/>
      <c r="E141" s="15"/>
    </row>
    <row r="142" spans="1:5" ht="15.75" hidden="1">
      <c r="A142" s="64" t="s">
        <v>235</v>
      </c>
      <c r="B142" s="103"/>
      <c r="C142" s="15"/>
      <c r="D142" s="15"/>
      <c r="E142" s="15"/>
    </row>
    <row r="143" spans="1:5" ht="31.5" hidden="1">
      <c r="A143" s="88" t="s">
        <v>443</v>
      </c>
      <c r="B143" s="103"/>
      <c r="C143" s="15"/>
      <c r="D143" s="15"/>
      <c r="E143" s="15"/>
    </row>
    <row r="144" spans="1:5" ht="31.5" hidden="1">
      <c r="A144" s="88" t="s">
        <v>237</v>
      </c>
      <c r="B144" s="103"/>
      <c r="C144" s="15"/>
      <c r="D144" s="15"/>
      <c r="E144" s="15"/>
    </row>
    <row r="145" spans="1:5" ht="31.5" hidden="1">
      <c r="A145" s="88" t="s">
        <v>444</v>
      </c>
      <c r="B145" s="103"/>
      <c r="C145" s="15"/>
      <c r="D145" s="15"/>
      <c r="E145" s="15"/>
    </row>
    <row r="146" spans="1:5" ht="31.5">
      <c r="A146" s="88" t="s">
        <v>238</v>
      </c>
      <c r="B146" s="103">
        <v>2</v>
      </c>
      <c r="C146" s="15">
        <v>278749</v>
      </c>
      <c r="D146" s="15">
        <v>278749</v>
      </c>
      <c r="E146" s="15">
        <v>687982</v>
      </c>
    </row>
    <row r="147" spans="1:5" ht="15.75" hidden="1">
      <c r="A147" s="88" t="s">
        <v>239</v>
      </c>
      <c r="B147" s="103"/>
      <c r="C147" s="15"/>
      <c r="D147" s="15"/>
      <c r="E147" s="15"/>
    </row>
    <row r="148" spans="1:5" ht="31.5" hidden="1">
      <c r="A148" s="88" t="s">
        <v>457</v>
      </c>
      <c r="B148" s="103"/>
      <c r="C148" s="15"/>
      <c r="D148" s="15"/>
      <c r="E148" s="15"/>
    </row>
    <row r="149" spans="1:5" ht="15.75" hidden="1">
      <c r="A149" s="88" t="s">
        <v>243</v>
      </c>
      <c r="B149" s="103"/>
      <c r="C149" s="15"/>
      <c r="D149" s="15"/>
      <c r="E149" s="15"/>
    </row>
    <row r="150" spans="1:5" ht="15.75" hidden="1">
      <c r="A150" s="64" t="s">
        <v>244</v>
      </c>
      <c r="B150" s="103"/>
      <c r="C150" s="15"/>
      <c r="D150" s="15"/>
      <c r="E150" s="15"/>
    </row>
    <row r="151" spans="1:5" ht="15.75" hidden="1">
      <c r="A151" s="64" t="s">
        <v>236</v>
      </c>
      <c r="B151" s="103"/>
      <c r="C151" s="15"/>
      <c r="D151" s="15"/>
      <c r="E151" s="15"/>
    </row>
    <row r="152" spans="1:5" ht="15.75">
      <c r="A152" s="43" t="s">
        <v>139</v>
      </c>
      <c r="B152" s="103"/>
      <c r="C152" s="85">
        <f>SUM(C153:C155)</f>
        <v>278749</v>
      </c>
      <c r="D152" s="85">
        <f>SUM(D153:D155)</f>
        <v>278749</v>
      </c>
      <c r="E152" s="85">
        <f>SUM(E153:E155)</f>
        <v>687982</v>
      </c>
    </row>
    <row r="153" spans="1:5" ht="15.75">
      <c r="A153" s="88" t="s">
        <v>405</v>
      </c>
      <c r="B153" s="101">
        <v>1</v>
      </c>
      <c r="C153" s="84">
        <f>SUMIF($B$141:$B$152,"1",C$141:C$152)</f>
        <v>0</v>
      </c>
      <c r="D153" s="84">
        <f>SUMIF($B$141:$B$152,"1",D$141:D$152)</f>
        <v>0</v>
      </c>
      <c r="E153" s="84">
        <f>SUMIF($B$141:$B$152,"1",E$141:E$152)</f>
        <v>0</v>
      </c>
    </row>
    <row r="154" spans="1:5" ht="15.75">
      <c r="A154" s="88" t="s">
        <v>245</v>
      </c>
      <c r="B154" s="101">
        <v>2</v>
      </c>
      <c r="C154" s="84">
        <f>SUMIF($B$141:$B$152,"2",C$141:C$152)</f>
        <v>278749</v>
      </c>
      <c r="D154" s="84">
        <f>SUMIF($B$141:$B$152,"2",D$141:D$152)</f>
        <v>278749</v>
      </c>
      <c r="E154" s="84">
        <f>SUMIF($B$141:$B$152,"2",E$141:E$152)</f>
        <v>687982</v>
      </c>
    </row>
    <row r="155" spans="1:5" ht="15.75">
      <c r="A155" s="88" t="s">
        <v>137</v>
      </c>
      <c r="B155" s="101">
        <v>3</v>
      </c>
      <c r="C155" s="84">
        <f>SUMIF($B$141:$B$152,"3",C$141:C$152)</f>
        <v>0</v>
      </c>
      <c r="D155" s="84">
        <f>SUMIF($B$141:$B$152,"3",D$141:D$152)</f>
        <v>0</v>
      </c>
      <c r="E155" s="84">
        <f>SUMIF($B$141:$B$152,"3",E$141:E$152)</f>
        <v>0</v>
      </c>
    </row>
    <row r="156" spans="1:5" ht="15.75" hidden="1">
      <c r="A156" s="68" t="s">
        <v>140</v>
      </c>
      <c r="B156" s="103"/>
      <c r="C156" s="15"/>
      <c r="D156" s="15"/>
      <c r="E156" s="15"/>
    </row>
    <row r="157" spans="1:5" ht="15.75" hidden="1">
      <c r="A157" s="64" t="s">
        <v>235</v>
      </c>
      <c r="B157" s="103"/>
      <c r="C157" s="15"/>
      <c r="D157" s="15"/>
      <c r="E157" s="15"/>
    </row>
    <row r="158" spans="1:5" ht="31.5" hidden="1">
      <c r="A158" s="88" t="s">
        <v>443</v>
      </c>
      <c r="B158" s="103"/>
      <c r="C158" s="15"/>
      <c r="D158" s="15"/>
      <c r="E158" s="15"/>
    </row>
    <row r="159" spans="1:5" ht="31.5" hidden="1">
      <c r="A159" s="88" t="s">
        <v>237</v>
      </c>
      <c r="B159" s="103"/>
      <c r="C159" s="15"/>
      <c r="D159" s="15"/>
      <c r="E159" s="15"/>
    </row>
    <row r="160" spans="1:5" ht="31.5" hidden="1">
      <c r="A160" s="88" t="s">
        <v>444</v>
      </c>
      <c r="B160" s="103"/>
      <c r="C160" s="15"/>
      <c r="D160" s="15"/>
      <c r="E160" s="15"/>
    </row>
    <row r="161" spans="1:5" ht="15.75" hidden="1">
      <c r="A161" s="88" t="s">
        <v>238</v>
      </c>
      <c r="B161" s="103"/>
      <c r="C161" s="15"/>
      <c r="D161" s="15"/>
      <c r="E161" s="15"/>
    </row>
    <row r="162" spans="1:5" ht="15.75" hidden="1">
      <c r="A162" s="88" t="s">
        <v>239</v>
      </c>
      <c r="B162" s="103"/>
      <c r="C162" s="15"/>
      <c r="D162" s="15"/>
      <c r="E162" s="15"/>
    </row>
    <row r="163" spans="1:5" ht="31.5" hidden="1">
      <c r="A163" s="88" t="s">
        <v>457</v>
      </c>
      <c r="B163" s="103"/>
      <c r="C163" s="15"/>
      <c r="D163" s="15"/>
      <c r="E163" s="15"/>
    </row>
    <row r="164" spans="1:5" ht="15.75" hidden="1">
      <c r="A164" s="88" t="s">
        <v>243</v>
      </c>
      <c r="B164" s="103"/>
      <c r="C164" s="15"/>
      <c r="D164" s="15"/>
      <c r="E164" s="15"/>
    </row>
    <row r="165" spans="1:5" ht="15.75" hidden="1">
      <c r="A165" s="64" t="s">
        <v>244</v>
      </c>
      <c r="B165" s="103"/>
      <c r="C165" s="15"/>
      <c r="D165" s="15"/>
      <c r="E165" s="15"/>
    </row>
    <row r="166" spans="1:5" ht="15.75" hidden="1">
      <c r="A166" s="64" t="s">
        <v>236</v>
      </c>
      <c r="B166" s="103"/>
      <c r="C166" s="15"/>
      <c r="D166" s="15"/>
      <c r="E166" s="15"/>
    </row>
    <row r="167" spans="1:5" ht="15.75" hidden="1">
      <c r="A167" s="43" t="s">
        <v>251</v>
      </c>
      <c r="B167" s="103"/>
      <c r="C167" s="85">
        <f>SUM(C168:C170)</f>
        <v>0</v>
      </c>
      <c r="D167" s="85">
        <f>SUM(D168:D170)</f>
        <v>0</v>
      </c>
      <c r="E167" s="85">
        <f>SUM(E168:E170)</f>
        <v>0</v>
      </c>
    </row>
    <row r="168" spans="1:5" ht="15.75" hidden="1">
      <c r="A168" s="88" t="s">
        <v>405</v>
      </c>
      <c r="B168" s="101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</row>
    <row r="169" spans="1:5" ht="15.75" hidden="1">
      <c r="A169" s="88" t="s">
        <v>245</v>
      </c>
      <c r="B169" s="101">
        <v>2</v>
      </c>
      <c r="C169" s="84">
        <f>SUMIF($B$156:$B$167,"2",C$156:C$167)</f>
        <v>0</v>
      </c>
      <c r="D169" s="84">
        <f>SUMIF($B$156:$B$167,"2",D$156:D$167)</f>
        <v>0</v>
      </c>
      <c r="E169" s="84">
        <f>SUMIF($B$156:$B$167,"2",E$156:E$167)</f>
        <v>0</v>
      </c>
    </row>
    <row r="170" spans="1:5" ht="15.75" hidden="1">
      <c r="A170" s="88" t="s">
        <v>137</v>
      </c>
      <c r="B170" s="101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</row>
    <row r="171" spans="1:8" ht="16.5">
      <c r="A171" s="69" t="s">
        <v>141</v>
      </c>
      <c r="B171" s="104"/>
      <c r="C171" s="18">
        <f>C7+C11+C15+C60+C123+C128+C132+C136+C152+C167</f>
        <v>19094687</v>
      </c>
      <c r="D171" s="18">
        <f>D7+D11+D15+D60+D123+D128+D132+D136+D152+D167</f>
        <v>22799299</v>
      </c>
      <c r="E171" s="18">
        <f>E7+E11+E15+E60+E123+E128+E132+E136+E152+E167</f>
        <v>24333865</v>
      </c>
      <c r="F171" s="241"/>
      <c r="H171" s="241"/>
    </row>
    <row r="172" ht="15.75" hidden="1">
      <c r="C172" s="41">
        <f>Bevételek!C308</f>
        <v>19094687</v>
      </c>
    </row>
    <row r="173" ht="15.75" hidden="1">
      <c r="C173" s="41">
        <f>C172-C171</f>
        <v>0</v>
      </c>
    </row>
    <row r="174" ht="15.75" hidden="1"/>
    <row r="175" ht="15.75" hidden="1"/>
    <row r="176" ht="15.75" hidden="1">
      <c r="C176" s="41">
        <f>Bevételek!C308</f>
        <v>19094687</v>
      </c>
    </row>
    <row r="177" ht="15.75" hidden="1"/>
    <row r="178" ht="15.75" hidden="1">
      <c r="C178" s="41">
        <f>SUM(C176-C171)</f>
        <v>0</v>
      </c>
    </row>
    <row r="179" ht="15.75" hidden="1">
      <c r="C179" s="41">
        <f>Bevételek!C308</f>
        <v>19094687</v>
      </c>
    </row>
    <row r="180" ht="15.75" hidden="1">
      <c r="C180" s="41">
        <f>C179-C171</f>
        <v>0</v>
      </c>
    </row>
    <row r="181" ht="15.75" hidden="1"/>
    <row r="355" ht="15.75"/>
    <row r="356" ht="15.75"/>
    <row r="357" ht="15.75"/>
    <row r="358" ht="15.75"/>
    <row r="359" ht="15.75"/>
    <row r="360" ht="15.75"/>
    <row r="361" ht="15.75"/>
    <row r="367" ht="15.75"/>
    <row r="368" ht="15.75"/>
    <row r="369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3"/>
  <headerFoot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" sqref="R1:X16384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0.28125" style="2" customWidth="1"/>
    <col min="6" max="8" width="11.140625" style="2" customWidth="1"/>
    <col min="9" max="9" width="9.8515625" style="2" customWidth="1"/>
    <col min="10" max="11" width="11.8515625" style="2" customWidth="1"/>
    <col min="12" max="14" width="9.57421875" style="2" customWidth="1"/>
    <col min="15" max="15" width="11.421875" style="20" customWidth="1"/>
    <col min="16" max="17" width="11.140625" style="2" customWidth="1"/>
    <col min="18" max="16384" width="9.140625" style="2" customWidth="1"/>
  </cols>
  <sheetData>
    <row r="1" spans="1:17" ht="15.75">
      <c r="A1" s="414" t="s">
        <v>552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 ht="15.75">
      <c r="A2" s="414" t="s">
        <v>466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4" spans="1:17" s="3" customFormat="1" ht="15.75" customHeight="1">
      <c r="A4" s="422" t="s">
        <v>279</v>
      </c>
      <c r="B4" s="436" t="s">
        <v>153</v>
      </c>
      <c r="C4" s="416" t="s">
        <v>132</v>
      </c>
      <c r="D4" s="417"/>
      <c r="E4" s="417"/>
      <c r="F4" s="416" t="s">
        <v>133</v>
      </c>
      <c r="G4" s="417"/>
      <c r="H4" s="417"/>
      <c r="I4" s="416" t="s">
        <v>28</v>
      </c>
      <c r="J4" s="417"/>
      <c r="K4" s="417"/>
      <c r="L4" s="416" t="s">
        <v>15</v>
      </c>
      <c r="M4" s="417"/>
      <c r="N4" s="417"/>
      <c r="O4" s="435" t="s">
        <v>5</v>
      </c>
      <c r="P4" s="435"/>
      <c r="Q4" s="435"/>
    </row>
    <row r="5" spans="1:17" s="3" customFormat="1" ht="15.75">
      <c r="A5" s="423"/>
      <c r="B5" s="437"/>
      <c r="C5" s="233" t="s">
        <v>182</v>
      </c>
      <c r="D5" s="374" t="s">
        <v>704</v>
      </c>
      <c r="E5" s="374" t="s">
        <v>705</v>
      </c>
      <c r="F5" s="233" t="s">
        <v>182</v>
      </c>
      <c r="G5" s="374" t="s">
        <v>704</v>
      </c>
      <c r="H5" s="374" t="s">
        <v>705</v>
      </c>
      <c r="I5" s="233" t="s">
        <v>182</v>
      </c>
      <c r="J5" s="374" t="s">
        <v>704</v>
      </c>
      <c r="K5" s="374" t="s">
        <v>705</v>
      </c>
      <c r="L5" s="233" t="s">
        <v>182</v>
      </c>
      <c r="M5" s="374" t="s">
        <v>704</v>
      </c>
      <c r="N5" s="374" t="s">
        <v>705</v>
      </c>
      <c r="O5" s="326" t="s">
        <v>182</v>
      </c>
      <c r="P5" s="374" t="s">
        <v>704</v>
      </c>
      <c r="Q5" s="374" t="s">
        <v>705</v>
      </c>
    </row>
    <row r="6" spans="1:17" s="3" customFormat="1" ht="31.5">
      <c r="A6" s="7" t="s">
        <v>252</v>
      </c>
      <c r="B6" s="100">
        <v>2</v>
      </c>
      <c r="C6" s="5">
        <v>4919805</v>
      </c>
      <c r="D6" s="5">
        <v>4919805</v>
      </c>
      <c r="E6" s="5">
        <v>4958065</v>
      </c>
      <c r="F6" s="5">
        <v>1094828</v>
      </c>
      <c r="G6" s="5">
        <v>1094828</v>
      </c>
      <c r="H6" s="5">
        <v>1112568</v>
      </c>
      <c r="I6" s="5">
        <v>500000</v>
      </c>
      <c r="J6" s="5">
        <v>479000</v>
      </c>
      <c r="K6" s="5">
        <v>385396</v>
      </c>
      <c r="L6" s="5">
        <v>110000</v>
      </c>
      <c r="M6" s="5">
        <v>70787</v>
      </c>
      <c r="N6" s="5">
        <v>14787</v>
      </c>
      <c r="O6" s="5">
        <f aca="true" t="shared" si="0" ref="O6:O53">C6+F6+I6+L6</f>
        <v>6624633</v>
      </c>
      <c r="P6" s="5">
        <f aca="true" t="shared" si="1" ref="P6:P53">D6+G6+J6+M6</f>
        <v>6564420</v>
      </c>
      <c r="Q6" s="5">
        <f aca="true" t="shared" si="2" ref="Q6:Q53">E6+H6+K6+N6</f>
        <v>6470816</v>
      </c>
    </row>
    <row r="7" spans="1:17" s="3" customFormat="1" ht="31.5">
      <c r="A7" s="7" t="s">
        <v>553</v>
      </c>
      <c r="B7" s="100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531</v>
      </c>
      <c r="B8" s="100">
        <v>3</v>
      </c>
      <c r="C8" s="5">
        <v>384000</v>
      </c>
      <c r="D8" s="5">
        <v>384000</v>
      </c>
      <c r="E8" s="5">
        <v>384000</v>
      </c>
      <c r="F8" s="5">
        <v>86080</v>
      </c>
      <c r="G8" s="5">
        <v>86080</v>
      </c>
      <c r="H8" s="5">
        <v>86080</v>
      </c>
      <c r="I8" s="5"/>
      <c r="J8" s="5"/>
      <c r="K8" s="5"/>
      <c r="L8" s="5"/>
      <c r="M8" s="5"/>
      <c r="N8" s="5"/>
      <c r="O8" s="5">
        <f t="shared" si="0"/>
        <v>470080</v>
      </c>
      <c r="P8" s="5">
        <f t="shared" si="1"/>
        <v>470080</v>
      </c>
      <c r="Q8" s="5">
        <f t="shared" si="2"/>
        <v>470080</v>
      </c>
    </row>
    <row r="9" spans="1:17" s="3" customFormat="1" ht="15.75">
      <c r="A9" s="122" t="s">
        <v>512</v>
      </c>
      <c r="B9" s="100">
        <v>3</v>
      </c>
      <c r="C9" s="5">
        <v>50000</v>
      </c>
      <c r="D9" s="5">
        <v>50000</v>
      </c>
      <c r="E9" s="5">
        <v>50000</v>
      </c>
      <c r="F9" s="5">
        <v>25000</v>
      </c>
      <c r="G9" s="5">
        <v>25000</v>
      </c>
      <c r="H9" s="5">
        <v>25000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75000</v>
      </c>
    </row>
    <row r="10" spans="1:17" s="3" customFormat="1" ht="15.75">
      <c r="A10" s="7" t="s">
        <v>253</v>
      </c>
      <c r="B10" s="100">
        <v>2</v>
      </c>
      <c r="C10" s="5"/>
      <c r="D10" s="5"/>
      <c r="E10" s="5"/>
      <c r="F10" s="5"/>
      <c r="G10" s="5"/>
      <c r="H10" s="5"/>
      <c r="I10" s="5">
        <v>200000</v>
      </c>
      <c r="J10" s="5">
        <v>200000</v>
      </c>
      <c r="K10" s="5">
        <v>200000</v>
      </c>
      <c r="L10" s="5">
        <v>54000</v>
      </c>
      <c r="M10" s="5">
        <v>54000</v>
      </c>
      <c r="N10" s="5">
        <v>54000</v>
      </c>
      <c r="O10" s="5">
        <f t="shared" si="0"/>
        <v>254000</v>
      </c>
      <c r="P10" s="5">
        <f t="shared" si="1"/>
        <v>254000</v>
      </c>
      <c r="Q10" s="5">
        <f t="shared" si="2"/>
        <v>254000</v>
      </c>
    </row>
    <row r="11" spans="1:17" s="3" customFormat="1" ht="31.5">
      <c r="A11" s="7" t="s">
        <v>254</v>
      </c>
      <c r="B11" s="100">
        <v>2</v>
      </c>
      <c r="C11" s="5"/>
      <c r="D11" s="5"/>
      <c r="E11" s="5"/>
      <c r="F11" s="5"/>
      <c r="G11" s="5"/>
      <c r="H11" s="5"/>
      <c r="I11" s="5">
        <v>300000</v>
      </c>
      <c r="J11" s="5">
        <v>219465</v>
      </c>
      <c r="K11" s="5">
        <v>219465</v>
      </c>
      <c r="L11" s="5">
        <v>81000</v>
      </c>
      <c r="M11" s="5">
        <v>51555</v>
      </c>
      <c r="N11" s="5">
        <v>51555</v>
      </c>
      <c r="O11" s="5">
        <f t="shared" si="0"/>
        <v>381000</v>
      </c>
      <c r="P11" s="5">
        <f t="shared" si="1"/>
        <v>271020</v>
      </c>
      <c r="Q11" s="5">
        <f t="shared" si="2"/>
        <v>271020</v>
      </c>
    </row>
    <row r="12" spans="1:17" s="3" customFormat="1" ht="15.75">
      <c r="A12" s="7" t="s">
        <v>255</v>
      </c>
      <c r="B12" s="100">
        <v>2</v>
      </c>
      <c r="C12" s="5"/>
      <c r="D12" s="5"/>
      <c r="E12" s="5"/>
      <c r="F12" s="5"/>
      <c r="G12" s="5"/>
      <c r="H12" s="5"/>
      <c r="I12" s="5">
        <v>10000</v>
      </c>
      <c r="J12" s="5">
        <v>10000</v>
      </c>
      <c r="K12" s="5">
        <v>10000</v>
      </c>
      <c r="L12" s="5">
        <v>2700</v>
      </c>
      <c r="M12" s="5">
        <v>2700</v>
      </c>
      <c r="N12" s="5">
        <v>2700</v>
      </c>
      <c r="O12" s="5">
        <f t="shared" si="0"/>
        <v>12700</v>
      </c>
      <c r="P12" s="5">
        <f t="shared" si="1"/>
        <v>12700</v>
      </c>
      <c r="Q12" s="5">
        <f t="shared" si="2"/>
        <v>12700</v>
      </c>
    </row>
    <row r="13" spans="1:17" s="3" customFormat="1" ht="15.75" hidden="1">
      <c r="A13" s="7" t="s">
        <v>256</v>
      </c>
      <c r="B13" s="100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257</v>
      </c>
      <c r="B14" s="100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513</v>
      </c>
      <c r="B15" s="100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514</v>
      </c>
      <c r="B16" s="100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258</v>
      </c>
      <c r="B17" s="100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259</v>
      </c>
      <c r="B18" s="100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260</v>
      </c>
      <c r="B19" s="100">
        <v>2</v>
      </c>
      <c r="C19" s="5"/>
      <c r="D19" s="5"/>
      <c r="E19" s="5"/>
      <c r="F19" s="5"/>
      <c r="G19" s="5"/>
      <c r="H19" s="5"/>
      <c r="I19" s="5">
        <v>100000</v>
      </c>
      <c r="J19" s="5">
        <v>100000</v>
      </c>
      <c r="K19" s="5">
        <v>100000</v>
      </c>
      <c r="L19" s="5">
        <v>27000</v>
      </c>
      <c r="M19" s="5">
        <v>12000</v>
      </c>
      <c r="N19" s="5">
        <v>12000</v>
      </c>
      <c r="O19" s="5">
        <f t="shared" si="0"/>
        <v>127000</v>
      </c>
      <c r="P19" s="5">
        <f t="shared" si="1"/>
        <v>112000</v>
      </c>
      <c r="Q19" s="5">
        <f t="shared" si="2"/>
        <v>112000</v>
      </c>
    </row>
    <row r="20" spans="1:17" ht="15.75" hidden="1">
      <c r="A20" s="7" t="s">
        <v>467</v>
      </c>
      <c r="B20" s="100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261</v>
      </c>
      <c r="B21" s="100">
        <v>2</v>
      </c>
      <c r="C21" s="5"/>
      <c r="D21" s="5"/>
      <c r="E21" s="5"/>
      <c r="F21" s="5"/>
      <c r="G21" s="5"/>
      <c r="H21" s="5"/>
      <c r="I21" s="5">
        <v>100000</v>
      </c>
      <c r="J21" s="5">
        <v>100000</v>
      </c>
      <c r="K21" s="5">
        <v>100000</v>
      </c>
      <c r="L21" s="5">
        <v>27000</v>
      </c>
      <c r="M21" s="5">
        <v>27000</v>
      </c>
      <c r="N21" s="5">
        <v>27000</v>
      </c>
      <c r="O21" s="5">
        <f t="shared" si="0"/>
        <v>127000</v>
      </c>
      <c r="P21" s="5">
        <f t="shared" si="1"/>
        <v>127000</v>
      </c>
      <c r="Q21" s="5">
        <f t="shared" si="2"/>
        <v>127000</v>
      </c>
    </row>
    <row r="22" spans="1:17" s="3" customFormat="1" ht="31.5">
      <c r="A22" s="7" t="s">
        <v>262</v>
      </c>
      <c r="B22" s="100">
        <v>2</v>
      </c>
      <c r="C22" s="5"/>
      <c r="D22" s="5"/>
      <c r="E22" s="5"/>
      <c r="F22" s="5"/>
      <c r="G22" s="5"/>
      <c r="H22" s="5"/>
      <c r="I22" s="5">
        <v>50000</v>
      </c>
      <c r="J22" s="5">
        <v>50000</v>
      </c>
      <c r="K22" s="5">
        <v>50000</v>
      </c>
      <c r="L22" s="5">
        <v>13500</v>
      </c>
      <c r="M22" s="5">
        <v>13500</v>
      </c>
      <c r="N22" s="5">
        <v>13500</v>
      </c>
      <c r="O22" s="5">
        <f t="shared" si="0"/>
        <v>63500</v>
      </c>
      <c r="P22" s="5">
        <f t="shared" si="1"/>
        <v>63500</v>
      </c>
      <c r="Q22" s="5">
        <f t="shared" si="2"/>
        <v>63500</v>
      </c>
    </row>
    <row r="23" spans="1:17" ht="15.75" hidden="1">
      <c r="A23" s="7" t="s">
        <v>263</v>
      </c>
      <c r="B23" s="100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15.75">
      <c r="A24" s="7" t="s">
        <v>264</v>
      </c>
      <c r="B24" s="100">
        <v>2</v>
      </c>
      <c r="C24" s="5"/>
      <c r="D24" s="5"/>
      <c r="E24" s="5"/>
      <c r="F24" s="5"/>
      <c r="G24" s="5"/>
      <c r="H24" s="5"/>
      <c r="I24" s="5">
        <v>20000</v>
      </c>
      <c r="J24" s="5">
        <v>20000</v>
      </c>
      <c r="K24" s="5">
        <v>10870</v>
      </c>
      <c r="L24" s="5">
        <v>5400</v>
      </c>
      <c r="M24" s="5">
        <v>5400</v>
      </c>
      <c r="N24" s="5">
        <v>5400</v>
      </c>
      <c r="O24" s="5">
        <f t="shared" si="0"/>
        <v>25400</v>
      </c>
      <c r="P24" s="5">
        <f t="shared" si="1"/>
        <v>25400</v>
      </c>
      <c r="Q24" s="5">
        <f t="shared" si="2"/>
        <v>16270</v>
      </c>
    </row>
    <row r="25" spans="1:17" s="3" customFormat="1" ht="15.75">
      <c r="A25" s="7" t="s">
        <v>265</v>
      </c>
      <c r="B25" s="100">
        <v>2</v>
      </c>
      <c r="C25" s="5"/>
      <c r="D25" s="5"/>
      <c r="E25" s="5"/>
      <c r="F25" s="5"/>
      <c r="G25" s="5"/>
      <c r="H25" s="5"/>
      <c r="I25" s="5">
        <v>300000</v>
      </c>
      <c r="J25" s="5">
        <v>300000</v>
      </c>
      <c r="K25" s="5">
        <v>164000</v>
      </c>
      <c r="L25" s="5">
        <v>81000</v>
      </c>
      <c r="M25" s="5">
        <v>81000</v>
      </c>
      <c r="N25" s="5">
        <v>41000</v>
      </c>
      <c r="O25" s="5">
        <f t="shared" si="0"/>
        <v>381000</v>
      </c>
      <c r="P25" s="5">
        <f t="shared" si="1"/>
        <v>381000</v>
      </c>
      <c r="Q25" s="5">
        <f t="shared" si="2"/>
        <v>205000</v>
      </c>
    </row>
    <row r="26" spans="1:17" s="3" customFormat="1" ht="15.75">
      <c r="A26" s="7" t="s">
        <v>266</v>
      </c>
      <c r="B26" s="100">
        <v>2</v>
      </c>
      <c r="C26" s="5">
        <v>50000</v>
      </c>
      <c r="D26" s="5">
        <v>467750</v>
      </c>
      <c r="E26" s="5">
        <v>585640</v>
      </c>
      <c r="F26" s="5">
        <v>11000</v>
      </c>
      <c r="G26" s="5">
        <v>88905</v>
      </c>
      <c r="H26" s="5">
        <v>128845</v>
      </c>
      <c r="I26" s="5">
        <v>778000</v>
      </c>
      <c r="J26" s="5">
        <v>790063</v>
      </c>
      <c r="K26" s="5">
        <v>859063</v>
      </c>
      <c r="L26" s="5">
        <v>210060</v>
      </c>
      <c r="M26" s="5">
        <v>213317</v>
      </c>
      <c r="N26" s="5">
        <v>184317</v>
      </c>
      <c r="O26" s="5">
        <f t="shared" si="0"/>
        <v>1049060</v>
      </c>
      <c r="P26" s="5">
        <f t="shared" si="1"/>
        <v>1560035</v>
      </c>
      <c r="Q26" s="5">
        <f t="shared" si="2"/>
        <v>1757865</v>
      </c>
    </row>
    <row r="27" spans="1:17" s="3" customFormat="1" ht="15.75" hidden="1">
      <c r="A27" s="7" t="s">
        <v>519</v>
      </c>
      <c r="B27" s="100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ht="15.75">
      <c r="A28" s="7" t="s">
        <v>267</v>
      </c>
      <c r="B28" s="100">
        <v>2</v>
      </c>
      <c r="C28" s="5"/>
      <c r="D28" s="5"/>
      <c r="E28" s="5"/>
      <c r="F28" s="5"/>
      <c r="G28" s="5"/>
      <c r="H28" s="5"/>
      <c r="I28" s="5">
        <v>10000</v>
      </c>
      <c r="J28" s="5">
        <v>10000</v>
      </c>
      <c r="K28" s="5"/>
      <c r="L28" s="5">
        <v>2700</v>
      </c>
      <c r="M28" s="5">
        <v>2700</v>
      </c>
      <c r="N28" s="5"/>
      <c r="O28" s="5">
        <f t="shared" si="0"/>
        <v>12700</v>
      </c>
      <c r="P28" s="5">
        <f t="shared" si="1"/>
        <v>12700</v>
      </c>
      <c r="Q28" s="5">
        <f t="shared" si="2"/>
        <v>0</v>
      </c>
    </row>
    <row r="29" spans="1:17" s="3" customFormat="1" ht="15.75" hidden="1">
      <c r="A29" s="7" t="s">
        <v>268</v>
      </c>
      <c r="B29" s="100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31.5" hidden="1">
      <c r="A30" s="7" t="s">
        <v>269</v>
      </c>
      <c r="B30" s="100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270</v>
      </c>
      <c r="B31" s="100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271</v>
      </c>
      <c r="B32" s="100">
        <v>2</v>
      </c>
      <c r="C32" s="5"/>
      <c r="D32" s="5"/>
      <c r="E32" s="5"/>
      <c r="F32" s="5"/>
      <c r="G32" s="5"/>
      <c r="H32" s="5"/>
      <c r="I32" s="5">
        <v>10000</v>
      </c>
      <c r="J32" s="5">
        <v>10000</v>
      </c>
      <c r="K32" s="5">
        <v>10000</v>
      </c>
      <c r="L32" s="5"/>
      <c r="M32" s="5"/>
      <c r="N32" s="5"/>
      <c r="O32" s="5">
        <f t="shared" si="0"/>
        <v>10000</v>
      </c>
      <c r="P32" s="5">
        <f t="shared" si="1"/>
        <v>10000</v>
      </c>
      <c r="Q32" s="5">
        <f t="shared" si="2"/>
        <v>10000</v>
      </c>
    </row>
    <row r="33" spans="1:17" s="3" customFormat="1" ht="15.75" hidden="1">
      <c r="A33" s="7" t="s">
        <v>272</v>
      </c>
      <c r="B33" s="100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273</v>
      </c>
      <c r="B34" s="100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274</v>
      </c>
      <c r="B35" s="100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500</v>
      </c>
      <c r="B36" s="100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275</v>
      </c>
      <c r="B37" s="100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276</v>
      </c>
      <c r="B38" s="100">
        <v>2</v>
      </c>
      <c r="C38" s="5">
        <v>285600</v>
      </c>
      <c r="D38" s="5">
        <v>285600</v>
      </c>
      <c r="E38" s="5">
        <v>305600</v>
      </c>
      <c r="F38" s="5">
        <v>62832</v>
      </c>
      <c r="G38" s="5">
        <v>62832</v>
      </c>
      <c r="H38" s="5">
        <v>68565</v>
      </c>
      <c r="I38" s="5">
        <v>200000</v>
      </c>
      <c r="J38" s="5">
        <v>246000</v>
      </c>
      <c r="K38" s="5">
        <v>220267</v>
      </c>
      <c r="L38" s="5">
        <v>54000</v>
      </c>
      <c r="M38" s="5">
        <v>58400</v>
      </c>
      <c r="N38" s="5">
        <v>58400</v>
      </c>
      <c r="O38" s="5">
        <f t="shared" si="0"/>
        <v>602432</v>
      </c>
      <c r="P38" s="5">
        <f t="shared" si="1"/>
        <v>652832</v>
      </c>
      <c r="Q38" s="5">
        <f t="shared" si="2"/>
        <v>652832</v>
      </c>
    </row>
    <row r="39" spans="1:17" s="3" customFormat="1" ht="31.5">
      <c r="A39" s="7" t="s">
        <v>277</v>
      </c>
      <c r="B39" s="100">
        <v>2</v>
      </c>
      <c r="C39" s="5"/>
      <c r="D39" s="5">
        <v>45000</v>
      </c>
      <c r="E39" s="5">
        <v>45000</v>
      </c>
      <c r="F39" s="5"/>
      <c r="G39" s="5">
        <v>8910</v>
      </c>
      <c r="H39" s="5">
        <v>8910</v>
      </c>
      <c r="I39" s="5">
        <v>550000</v>
      </c>
      <c r="J39" s="5">
        <v>847551</v>
      </c>
      <c r="K39" s="5">
        <v>847551</v>
      </c>
      <c r="L39" s="5">
        <v>148500</v>
      </c>
      <c r="M39" s="5">
        <v>164039</v>
      </c>
      <c r="N39" s="5">
        <v>164039</v>
      </c>
      <c r="O39" s="5">
        <f t="shared" si="0"/>
        <v>698500</v>
      </c>
      <c r="P39" s="5">
        <f t="shared" si="1"/>
        <v>1065500</v>
      </c>
      <c r="Q39" s="5">
        <f t="shared" si="2"/>
        <v>1065500</v>
      </c>
    </row>
    <row r="40" spans="1:17" s="3" customFormat="1" ht="31.5" hidden="1">
      <c r="A40" s="7" t="s">
        <v>532</v>
      </c>
      <c r="B40" s="100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</row>
    <row r="41" spans="1:17" s="3" customFormat="1" ht="15.75">
      <c r="A41" s="7" t="s">
        <v>533</v>
      </c>
      <c r="B41" s="100">
        <v>2</v>
      </c>
      <c r="C41" s="5">
        <v>400000</v>
      </c>
      <c r="D41" s="5">
        <v>410000</v>
      </c>
      <c r="E41" s="5">
        <v>410000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400000</v>
      </c>
      <c r="P41" s="5">
        <f t="shared" si="1"/>
        <v>410000</v>
      </c>
      <c r="Q41" s="5">
        <f t="shared" si="2"/>
        <v>410000</v>
      </c>
    </row>
    <row r="42" spans="1:17" ht="15.75">
      <c r="A42" s="7" t="s">
        <v>493</v>
      </c>
      <c r="B42" s="100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ht="15.75">
      <c r="A43" s="7" t="s">
        <v>706</v>
      </c>
      <c r="B43" s="100">
        <v>2</v>
      </c>
      <c r="C43" s="5"/>
      <c r="D43" s="5"/>
      <c r="E43" s="5"/>
      <c r="F43" s="5"/>
      <c r="G43" s="5"/>
      <c r="H43" s="5"/>
      <c r="I43" s="5"/>
      <c r="J43" s="5"/>
      <c r="K43" s="5">
        <v>240000</v>
      </c>
      <c r="L43" s="5"/>
      <c r="M43" s="5"/>
      <c r="N43" s="5">
        <v>64800</v>
      </c>
      <c r="O43" s="5">
        <f t="shared" si="0"/>
        <v>0</v>
      </c>
      <c r="P43" s="5">
        <f t="shared" si="1"/>
        <v>0</v>
      </c>
      <c r="Q43" s="5">
        <f t="shared" si="2"/>
        <v>304800</v>
      </c>
    </row>
    <row r="44" spans="1:17" ht="15.75">
      <c r="A44" s="7" t="s">
        <v>707</v>
      </c>
      <c r="B44" s="100">
        <v>2</v>
      </c>
      <c r="C44" s="5"/>
      <c r="D44" s="5"/>
      <c r="E44" s="5"/>
      <c r="F44" s="5"/>
      <c r="G44" s="5"/>
      <c r="H44" s="5"/>
      <c r="I44" s="5"/>
      <c r="J44" s="5"/>
      <c r="K44" s="5">
        <v>35200</v>
      </c>
      <c r="L44" s="5"/>
      <c r="M44" s="5"/>
      <c r="N44" s="5">
        <v>9504</v>
      </c>
      <c r="O44" s="5">
        <f t="shared" si="0"/>
        <v>0</v>
      </c>
      <c r="P44" s="5">
        <f t="shared" si="1"/>
        <v>0</v>
      </c>
      <c r="Q44" s="5">
        <f t="shared" si="2"/>
        <v>44704</v>
      </c>
    </row>
    <row r="45" spans="1:17" s="3" customFormat="1" ht="15.75">
      <c r="A45" s="7" t="s">
        <v>278</v>
      </c>
      <c r="B45" s="100">
        <v>2</v>
      </c>
      <c r="C45" s="5"/>
      <c r="D45" s="5"/>
      <c r="E45" s="5"/>
      <c r="F45" s="5"/>
      <c r="G45" s="5"/>
      <c r="H45" s="5"/>
      <c r="I45" s="5">
        <v>747071</v>
      </c>
      <c r="J45" s="5">
        <v>747071</v>
      </c>
      <c r="K45" s="5">
        <v>831585</v>
      </c>
      <c r="L45" s="5">
        <v>201709</v>
      </c>
      <c r="M45" s="5">
        <v>201709</v>
      </c>
      <c r="N45" s="5">
        <v>224528</v>
      </c>
      <c r="O45" s="5">
        <f t="shared" si="0"/>
        <v>948780</v>
      </c>
      <c r="P45" s="5">
        <f t="shared" si="1"/>
        <v>948780</v>
      </c>
      <c r="Q45" s="5">
        <f t="shared" si="2"/>
        <v>1056113</v>
      </c>
    </row>
    <row r="46" spans="1:17" s="3" customFormat="1" ht="15.75">
      <c r="A46" s="7" t="s">
        <v>158</v>
      </c>
      <c r="B46" s="100"/>
      <c r="C46" s="5"/>
      <c r="D46" s="5"/>
      <c r="E46" s="5"/>
      <c r="F46" s="5"/>
      <c r="G46" s="5"/>
      <c r="H46" s="5"/>
      <c r="I46" s="5">
        <f>SUM(I47:I49)</f>
        <v>1018569</v>
      </c>
      <c r="J46" s="5">
        <f>SUM(J47:J49)</f>
        <v>958107</v>
      </c>
      <c r="K46" s="5">
        <f>SUM(K47:K49)</f>
        <v>927530</v>
      </c>
      <c r="L46" s="5"/>
      <c r="M46" s="5"/>
      <c r="N46" s="5"/>
      <c r="O46" s="5">
        <f t="shared" si="0"/>
        <v>1018569</v>
      </c>
      <c r="P46" s="5">
        <f t="shared" si="1"/>
        <v>958107</v>
      </c>
      <c r="Q46" s="5">
        <f t="shared" si="2"/>
        <v>927530</v>
      </c>
    </row>
    <row r="47" spans="1:17" s="3" customFormat="1" ht="15.75">
      <c r="A47" s="88" t="s">
        <v>405</v>
      </c>
      <c r="B47" s="100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SUMIF($B$6:$B$46,"1",P$6:P$46)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8" t="s">
        <v>245</v>
      </c>
      <c r="B48" s="100">
        <v>2</v>
      </c>
      <c r="C48" s="5"/>
      <c r="D48" s="5"/>
      <c r="E48" s="5"/>
      <c r="F48" s="5"/>
      <c r="G48" s="5"/>
      <c r="H48" s="5"/>
      <c r="I48" s="5">
        <f>SUMIF($B$6:$B$46,"2",L$6:L$46)</f>
        <v>1018569</v>
      </c>
      <c r="J48" s="5">
        <f>SUMIF($B$6:$B$46,"2",M$6:M$46)</f>
        <v>958107</v>
      </c>
      <c r="K48" s="5">
        <f>SUMIF($B$6:$B$46,"2",N$6:N$46)</f>
        <v>927530</v>
      </c>
      <c r="L48" s="5"/>
      <c r="M48" s="5"/>
      <c r="N48" s="5"/>
      <c r="O48" s="5">
        <f t="shared" si="0"/>
        <v>1018569</v>
      </c>
      <c r="P48" s="5">
        <f t="shared" si="1"/>
        <v>958107</v>
      </c>
      <c r="Q48" s="5">
        <f t="shared" si="2"/>
        <v>927530</v>
      </c>
    </row>
    <row r="49" spans="1:17" s="3" customFormat="1" ht="15.75">
      <c r="A49" s="88" t="s">
        <v>137</v>
      </c>
      <c r="B49" s="100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412</v>
      </c>
      <c r="B50" s="100"/>
      <c r="C50" s="14">
        <f aca="true" t="shared" si="3" ref="C50:N50">SUM(C51:C53)</f>
        <v>6238414</v>
      </c>
      <c r="D50" s="14">
        <f t="shared" si="3"/>
        <v>6711164</v>
      </c>
      <c r="E50" s="14">
        <f t="shared" si="3"/>
        <v>6887314</v>
      </c>
      <c r="F50" s="14">
        <f t="shared" si="3"/>
        <v>1330731</v>
      </c>
      <c r="G50" s="14">
        <f t="shared" si="3"/>
        <v>1417546</v>
      </c>
      <c r="H50" s="14">
        <f t="shared" si="3"/>
        <v>1480959</v>
      </c>
      <c r="I50" s="14">
        <f t="shared" si="3"/>
        <v>4893640</v>
      </c>
      <c r="J50" s="14">
        <f t="shared" si="3"/>
        <v>5087257</v>
      </c>
      <c r="K50" s="14">
        <f t="shared" si="3"/>
        <v>5210927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0"/>
        <v>12462785</v>
      </c>
      <c r="P50" s="14">
        <f t="shared" si="1"/>
        <v>13215967</v>
      </c>
      <c r="Q50" s="14">
        <f t="shared" si="2"/>
        <v>13579200</v>
      </c>
    </row>
    <row r="51" spans="1:17" s="3" customFormat="1" ht="15.75">
      <c r="A51" s="88" t="s">
        <v>405</v>
      </c>
      <c r="B51" s="100">
        <v>1</v>
      </c>
      <c r="C51" s="84">
        <f aca="true" t="shared" si="4" ref="C51:K51">SUMIF($B$6:$B$50,"1",C$6:C$50)</f>
        <v>0</v>
      </c>
      <c r="D51" s="84">
        <f t="shared" si="4"/>
        <v>0</v>
      </c>
      <c r="E51" s="84">
        <f t="shared" si="4"/>
        <v>0</v>
      </c>
      <c r="F51" s="84">
        <f t="shared" si="4"/>
        <v>0</v>
      </c>
      <c r="G51" s="84">
        <f t="shared" si="4"/>
        <v>0</v>
      </c>
      <c r="H51" s="84">
        <f t="shared" si="4"/>
        <v>0</v>
      </c>
      <c r="I51" s="84">
        <f t="shared" si="4"/>
        <v>0</v>
      </c>
      <c r="J51" s="84">
        <f t="shared" si="4"/>
        <v>0</v>
      </c>
      <c r="K51" s="84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8" t="s">
        <v>245</v>
      </c>
      <c r="B52" s="100">
        <v>2</v>
      </c>
      <c r="C52" s="84">
        <f aca="true" t="shared" si="5" ref="C52:K52">SUMIF($B$6:$B$50,"2",C$6:C$50)</f>
        <v>5804414</v>
      </c>
      <c r="D52" s="84">
        <f t="shared" si="5"/>
        <v>6277164</v>
      </c>
      <c r="E52" s="84">
        <f t="shared" si="5"/>
        <v>6453314</v>
      </c>
      <c r="F52" s="84">
        <f t="shared" si="5"/>
        <v>1219651</v>
      </c>
      <c r="G52" s="84">
        <f t="shared" si="5"/>
        <v>1306466</v>
      </c>
      <c r="H52" s="84">
        <f t="shared" si="5"/>
        <v>1369879</v>
      </c>
      <c r="I52" s="84">
        <f t="shared" si="5"/>
        <v>4893640</v>
      </c>
      <c r="J52" s="84">
        <f t="shared" si="5"/>
        <v>5087257</v>
      </c>
      <c r="K52" s="84">
        <f t="shared" si="5"/>
        <v>5210927</v>
      </c>
      <c r="L52" s="5"/>
      <c r="M52" s="5"/>
      <c r="N52" s="5"/>
      <c r="O52" s="5">
        <f t="shared" si="0"/>
        <v>11917705</v>
      </c>
      <c r="P52" s="5">
        <f t="shared" si="1"/>
        <v>12670887</v>
      </c>
      <c r="Q52" s="5">
        <f t="shared" si="2"/>
        <v>13034120</v>
      </c>
    </row>
    <row r="53" spans="1:17" s="3" customFormat="1" ht="19.5" customHeight="1">
      <c r="A53" s="88" t="s">
        <v>137</v>
      </c>
      <c r="B53" s="100">
        <v>3</v>
      </c>
      <c r="C53" s="84">
        <f aca="true" t="shared" si="6" ref="C53:K53">SUMIF($B$6:$B$50,"3",C$6:C$50)</f>
        <v>434000</v>
      </c>
      <c r="D53" s="84">
        <f t="shared" si="6"/>
        <v>434000</v>
      </c>
      <c r="E53" s="84">
        <f t="shared" si="6"/>
        <v>434000</v>
      </c>
      <c r="F53" s="84">
        <f t="shared" si="6"/>
        <v>111080</v>
      </c>
      <c r="G53" s="84">
        <f t="shared" si="6"/>
        <v>111080</v>
      </c>
      <c r="H53" s="84">
        <f t="shared" si="6"/>
        <v>111080</v>
      </c>
      <c r="I53" s="84">
        <f t="shared" si="6"/>
        <v>0</v>
      </c>
      <c r="J53" s="84">
        <f t="shared" si="6"/>
        <v>0</v>
      </c>
      <c r="K53" s="84">
        <f t="shared" si="6"/>
        <v>0</v>
      </c>
      <c r="L53" s="5"/>
      <c r="M53" s="5"/>
      <c r="N53" s="5"/>
      <c r="O53" s="5">
        <f t="shared" si="0"/>
        <v>545080</v>
      </c>
      <c r="P53" s="5">
        <f t="shared" si="1"/>
        <v>545080</v>
      </c>
      <c r="Q53" s="5">
        <f t="shared" si="2"/>
        <v>545080</v>
      </c>
    </row>
  </sheetData>
  <sheetProtection/>
  <mergeCells count="9">
    <mergeCell ref="A1:Q1"/>
    <mergeCell ref="A2:Q2"/>
    <mergeCell ref="F4:H4"/>
    <mergeCell ref="I4:K4"/>
    <mergeCell ref="L4:N4"/>
    <mergeCell ref="O4:Q4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438" t="s">
        <v>575</v>
      </c>
      <c r="B1" s="438"/>
      <c r="C1" s="438"/>
      <c r="D1" s="438"/>
      <c r="E1" s="438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439" t="s">
        <v>566</v>
      </c>
      <c r="B3" s="439"/>
      <c r="C3" s="439"/>
      <c r="D3" s="439"/>
      <c r="E3" s="439"/>
    </row>
    <row r="4" spans="1:5" s="25" customFormat="1" ht="14.25" customHeight="1">
      <c r="A4" s="26"/>
      <c r="B4" s="26"/>
      <c r="C4" s="26"/>
      <c r="D4" s="26"/>
      <c r="E4" s="127" t="s">
        <v>504</v>
      </c>
    </row>
    <row r="5" spans="1:6" s="29" customFormat="1" ht="21.75" customHeight="1">
      <c r="A5" s="117" t="s">
        <v>9</v>
      </c>
      <c r="B5" s="27" t="s">
        <v>411</v>
      </c>
      <c r="C5" s="27" t="s">
        <v>498</v>
      </c>
      <c r="D5" s="27" t="s">
        <v>564</v>
      </c>
      <c r="E5" s="27" t="s">
        <v>5</v>
      </c>
      <c r="F5" s="28"/>
    </row>
    <row r="6" spans="1:5" ht="15">
      <c r="A6" s="30" t="s">
        <v>409</v>
      </c>
      <c r="B6" s="31">
        <v>5000000</v>
      </c>
      <c r="C6" s="31">
        <v>5000000</v>
      </c>
      <c r="D6" s="31">
        <v>5000000</v>
      </c>
      <c r="E6" s="31">
        <f aca="true" t="shared" si="0" ref="E6:E21">SUM(B6:D6)</f>
        <v>15000000</v>
      </c>
    </row>
    <row r="7" spans="1:5" ht="15">
      <c r="A7" s="30" t="s">
        <v>407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42000</v>
      </c>
      <c r="C8" s="31">
        <v>42000</v>
      </c>
      <c r="D8" s="31">
        <v>42000</v>
      </c>
      <c r="E8" s="31">
        <f t="shared" si="0"/>
        <v>126000</v>
      </c>
    </row>
    <row r="9" spans="1:5" ht="32.25" customHeight="1">
      <c r="A9" s="33" t="s">
        <v>32</v>
      </c>
      <c r="B9" s="31">
        <v>105000</v>
      </c>
      <c r="C9" s="31">
        <v>105000</v>
      </c>
      <c r="D9" s="31">
        <v>105000</v>
      </c>
      <c r="E9" s="31">
        <f t="shared" si="0"/>
        <v>315000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408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5147000</v>
      </c>
      <c r="C13" s="35">
        <f>SUM(C6:C12)</f>
        <v>5147000</v>
      </c>
      <c r="D13" s="35">
        <f>SUM(D6:D12)</f>
        <v>5147000</v>
      </c>
      <c r="E13" s="35">
        <f>SUM(E6:E12)</f>
        <v>15441000</v>
      </c>
    </row>
    <row r="14" spans="1:5" ht="15">
      <c r="A14" s="34" t="s">
        <v>48</v>
      </c>
      <c r="B14" s="35">
        <f>ROUNDDOWN(B13*0.5,0)</f>
        <v>2573500</v>
      </c>
      <c r="C14" s="35">
        <f>ROUNDDOWN(C13*0.5,0)</f>
        <v>2573500</v>
      </c>
      <c r="D14" s="35">
        <f>ROUNDDOWN(D13*0.5,0)</f>
        <v>2573500</v>
      </c>
      <c r="E14" s="35">
        <f t="shared" si="0"/>
        <v>7720500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2573500</v>
      </c>
      <c r="C23" s="35">
        <f>C14-C22</f>
        <v>2573500</v>
      </c>
      <c r="D23" s="35">
        <f>D14-D22</f>
        <v>2573500</v>
      </c>
      <c r="E23" s="35">
        <f>E14-E22</f>
        <v>7720500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440" t="s">
        <v>399</v>
      </c>
      <c r="B26" s="440"/>
      <c r="C26" s="440"/>
      <c r="D26" s="440"/>
      <c r="E26" s="440"/>
    </row>
    <row r="27" ht="18.75" customHeight="1"/>
    <row r="28" ht="15">
      <c r="A28" s="99" t="s">
        <v>567</v>
      </c>
    </row>
    <row r="29" spans="1:3" ht="15">
      <c r="A29" s="39" t="s">
        <v>540</v>
      </c>
      <c r="C29" s="65"/>
    </row>
    <row r="30" ht="15">
      <c r="C30" s="65"/>
    </row>
    <row r="31" spans="1:4" ht="15">
      <c r="A31" s="65" t="s">
        <v>568</v>
      </c>
      <c r="B31" s="28"/>
      <c r="D31" s="65" t="s">
        <v>541</v>
      </c>
    </row>
    <row r="32" spans="1:4" ht="15">
      <c r="A32" s="65" t="s">
        <v>569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441" t="s">
        <v>398</v>
      </c>
      <c r="B1" s="441"/>
      <c r="C1" s="441"/>
      <c r="D1" s="441"/>
      <c r="E1" s="441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441" t="s">
        <v>122</v>
      </c>
      <c r="B3" s="441"/>
      <c r="C3" s="441"/>
      <c r="D3" s="441"/>
      <c r="E3" s="441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441" t="s">
        <v>401</v>
      </c>
      <c r="B5" s="441"/>
      <c r="C5" s="441"/>
      <c r="D5" s="441"/>
      <c r="E5" s="441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388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440" t="s">
        <v>399</v>
      </c>
      <c r="B36" s="440"/>
      <c r="C36" s="440"/>
      <c r="D36" s="440"/>
      <c r="E36" s="440"/>
    </row>
    <row r="37" ht="18.75" customHeight="1"/>
    <row r="38" ht="15">
      <c r="A38" s="99" t="s">
        <v>400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PageLayoutView="0" workbookViewId="0" topLeftCell="A52">
      <selection activeCell="L53" sqref="L53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5.57421875" style="0" customWidth="1"/>
    <col min="4" max="4" width="9.28125" style="0" customWidth="1"/>
    <col min="5" max="5" width="5.421875" style="0" customWidth="1"/>
    <col min="6" max="6" width="1.7109375" style="0" customWidth="1"/>
    <col min="7" max="7" width="12.57421875" style="42" customWidth="1"/>
    <col min="8" max="8" width="13.28125" style="0" customWidth="1"/>
    <col min="9" max="9" width="11.421875" style="0" customWidth="1"/>
  </cols>
  <sheetData>
    <row r="1" spans="1:9" s="167" customFormat="1" ht="60.75" customHeight="1">
      <c r="A1" s="383" t="s">
        <v>665</v>
      </c>
      <c r="B1" s="383"/>
      <c r="C1" s="383"/>
      <c r="D1" s="383"/>
      <c r="E1" s="383"/>
      <c r="F1" s="383"/>
      <c r="G1" s="383"/>
      <c r="H1" s="383"/>
      <c r="I1" s="383"/>
    </row>
    <row r="2" spans="1:9" s="167" customFormat="1" ht="18.75">
      <c r="A2" s="386" t="s">
        <v>504</v>
      </c>
      <c r="B2" s="386"/>
      <c r="C2" s="386"/>
      <c r="D2" s="386"/>
      <c r="E2" s="386"/>
      <c r="F2" s="386"/>
      <c r="G2" s="386"/>
      <c r="H2" s="386"/>
      <c r="I2" s="386"/>
    </row>
    <row r="3" spans="2:9" s="173" customFormat="1" ht="18.75">
      <c r="B3" s="167"/>
      <c r="C3" s="167"/>
      <c r="D3" s="167"/>
      <c r="E3" s="167"/>
      <c r="F3" s="167"/>
      <c r="G3" s="174"/>
      <c r="H3" s="175"/>
      <c r="I3" s="175"/>
    </row>
    <row r="4" spans="1:9" s="173" customFormat="1" ht="18.75">
      <c r="A4" s="255" t="s">
        <v>593</v>
      </c>
      <c r="B4" s="255"/>
      <c r="C4" s="255"/>
      <c r="D4" s="255"/>
      <c r="E4" s="255"/>
      <c r="F4" s="255"/>
      <c r="G4" s="256"/>
      <c r="H4" s="257"/>
      <c r="I4" s="257"/>
    </row>
    <row r="5" spans="1:9" s="173" customFormat="1" ht="18.75">
      <c r="A5" s="253"/>
      <c r="B5" s="258" t="s">
        <v>640</v>
      </c>
      <c r="C5" s="255"/>
      <c r="D5" s="255"/>
      <c r="E5" s="255"/>
      <c r="F5" s="256"/>
      <c r="G5" s="255"/>
      <c r="H5" s="255"/>
      <c r="I5" s="255"/>
    </row>
    <row r="6" spans="1:9" s="173" customFormat="1" ht="18.75">
      <c r="A6" s="253"/>
      <c r="B6" s="258"/>
      <c r="C6" s="259" t="s">
        <v>637</v>
      </c>
      <c r="D6" s="259"/>
      <c r="E6" s="259"/>
      <c r="F6" s="259"/>
      <c r="G6" s="260"/>
      <c r="H6" s="260"/>
      <c r="I6" s="260">
        <v>441200</v>
      </c>
    </row>
    <row r="7" spans="1:9" s="173" customFormat="1" ht="18" customHeight="1">
      <c r="A7" s="253"/>
      <c r="B7" s="261"/>
      <c r="C7" s="262" t="s">
        <v>638</v>
      </c>
      <c r="D7" s="263"/>
      <c r="E7" s="263"/>
      <c r="F7" s="263"/>
      <c r="G7" s="264"/>
      <c r="H7" s="264"/>
      <c r="I7" s="264">
        <v>502400</v>
      </c>
    </row>
    <row r="8" spans="1:9" s="173" customFormat="1" ht="18" customHeight="1">
      <c r="A8" s="253"/>
      <c r="B8" s="261"/>
      <c r="C8" s="262" t="s">
        <v>660</v>
      </c>
      <c r="D8" s="259"/>
      <c r="E8" s="259"/>
      <c r="F8" s="260"/>
      <c r="G8" s="259"/>
      <c r="H8" s="260"/>
      <c r="I8" s="260">
        <v>106000</v>
      </c>
    </row>
    <row r="9" spans="1:9" s="173" customFormat="1" ht="18" customHeight="1">
      <c r="A9" s="253"/>
      <c r="B9" s="261"/>
      <c r="C9" s="262" t="s">
        <v>661</v>
      </c>
      <c r="D9" s="259"/>
      <c r="E9" s="259"/>
      <c r="F9" s="260"/>
      <c r="G9" s="259"/>
      <c r="H9" s="260"/>
      <c r="I9" s="260">
        <v>284480</v>
      </c>
    </row>
    <row r="10" spans="1:9" s="173" customFormat="1" ht="18" customHeight="1">
      <c r="A10" s="253"/>
      <c r="B10" s="259" t="s">
        <v>646</v>
      </c>
      <c r="C10" s="265"/>
      <c r="D10" s="259"/>
      <c r="E10" s="259"/>
      <c r="F10" s="259"/>
      <c r="G10" s="260"/>
      <c r="H10" s="260"/>
      <c r="I10" s="260">
        <v>77775</v>
      </c>
    </row>
    <row r="11" spans="1:9" s="173" customFormat="1" ht="18" customHeight="1">
      <c r="A11" s="253"/>
      <c r="B11" s="266" t="s">
        <v>643</v>
      </c>
      <c r="C11" s="267"/>
      <c r="D11" s="261"/>
      <c r="E11" s="261"/>
      <c r="F11" s="261"/>
      <c r="G11" s="268"/>
      <c r="H11" s="268"/>
      <c r="I11" s="268"/>
    </row>
    <row r="12" spans="1:9" s="173" customFormat="1" ht="18" customHeight="1">
      <c r="A12" s="253"/>
      <c r="B12" s="261"/>
      <c r="C12" s="269" t="s">
        <v>645</v>
      </c>
      <c r="D12" s="259"/>
      <c r="E12" s="259"/>
      <c r="F12" s="259"/>
      <c r="G12" s="260"/>
      <c r="H12" s="260"/>
      <c r="I12" s="260">
        <v>250000</v>
      </c>
    </row>
    <row r="13" spans="1:9" s="173" customFormat="1" ht="18" customHeight="1">
      <c r="A13" s="253"/>
      <c r="B13" s="259" t="s">
        <v>644</v>
      </c>
      <c r="C13" s="265"/>
      <c r="D13" s="259"/>
      <c r="E13" s="259"/>
      <c r="F13" s="259"/>
      <c r="G13" s="260"/>
      <c r="H13" s="260"/>
      <c r="I13" s="260">
        <v>67100</v>
      </c>
    </row>
    <row r="14" spans="1:9" s="173" customFormat="1" ht="18" customHeight="1">
      <c r="A14" s="253"/>
      <c r="B14" s="385" t="s">
        <v>677</v>
      </c>
      <c r="C14" s="385"/>
      <c r="D14" s="385"/>
      <c r="E14" s="259"/>
      <c r="F14" s="259"/>
      <c r="G14" s="260"/>
      <c r="H14" s="260"/>
      <c r="I14" s="260">
        <v>55360</v>
      </c>
    </row>
    <row r="15" spans="1:9" s="173" customFormat="1" ht="18.75">
      <c r="A15" s="253"/>
      <c r="B15" s="259" t="s">
        <v>639</v>
      </c>
      <c r="C15" s="263"/>
      <c r="D15" s="263"/>
      <c r="E15" s="263"/>
      <c r="F15" s="263"/>
      <c r="G15" s="264"/>
      <c r="H15" s="264"/>
      <c r="I15" s="264">
        <v>12087</v>
      </c>
    </row>
    <row r="16" spans="1:20" s="173" customFormat="1" ht="18" customHeight="1">
      <c r="A16" s="270"/>
      <c r="B16" s="261"/>
      <c r="C16" s="253"/>
      <c r="D16" s="261"/>
      <c r="E16" s="271" t="s">
        <v>591</v>
      </c>
      <c r="F16" s="261"/>
      <c r="G16" s="268"/>
      <c r="H16" s="272"/>
      <c r="I16" s="272">
        <f>SUM(I6:I15)</f>
        <v>1796402</v>
      </c>
      <c r="N16" s="244"/>
      <c r="O16" s="151"/>
      <c r="P16" s="151"/>
      <c r="Q16" s="151"/>
      <c r="R16" s="152"/>
      <c r="S16" s="151"/>
      <c r="T16" s="151"/>
    </row>
    <row r="17" spans="1:21" s="173" customFormat="1" ht="18.75" customHeight="1">
      <c r="A17" s="255" t="s">
        <v>594</v>
      </c>
      <c r="B17" s="255"/>
      <c r="C17" s="255"/>
      <c r="D17" s="255"/>
      <c r="E17" s="255"/>
      <c r="F17" s="255"/>
      <c r="G17" s="256"/>
      <c r="H17" s="256"/>
      <c r="I17" s="256"/>
      <c r="N17" s="245"/>
      <c r="O17" s="246"/>
      <c r="P17" s="246"/>
      <c r="Q17" s="246"/>
      <c r="R17" s="246"/>
      <c r="S17" s="246"/>
      <c r="T17" s="246"/>
      <c r="U17" s="171"/>
    </row>
    <row r="18" spans="1:12" s="173" customFormat="1" ht="18.75" customHeight="1">
      <c r="A18" s="253"/>
      <c r="B18" s="273" t="s">
        <v>641</v>
      </c>
      <c r="C18" s="273"/>
      <c r="D18" s="274"/>
      <c r="E18" s="274"/>
      <c r="F18" s="274"/>
      <c r="G18" s="275"/>
      <c r="H18" s="275"/>
      <c r="I18" s="275"/>
      <c r="K18" s="243"/>
      <c r="L18" s="243"/>
    </row>
    <row r="19" spans="1:12" s="173" customFormat="1" ht="18.75">
      <c r="A19" s="253"/>
      <c r="B19" s="276"/>
      <c r="C19" s="265" t="s">
        <v>642</v>
      </c>
      <c r="D19" s="277"/>
      <c r="E19" s="277"/>
      <c r="F19" s="277"/>
      <c r="G19" s="278"/>
      <c r="H19" s="278"/>
      <c r="I19" s="278">
        <v>502400</v>
      </c>
      <c r="K19" s="242"/>
      <c r="L19" s="243"/>
    </row>
    <row r="20" spans="1:12" s="173" customFormat="1" ht="18.75">
      <c r="A20" s="253"/>
      <c r="B20" s="258" t="s">
        <v>608</v>
      </c>
      <c r="C20" s="279"/>
      <c r="D20" s="280"/>
      <c r="E20" s="280"/>
      <c r="F20" s="280"/>
      <c r="G20" s="275"/>
      <c r="H20" s="275"/>
      <c r="I20" s="275"/>
      <c r="L20" s="243"/>
    </row>
    <row r="21" spans="1:9" s="173" customFormat="1" ht="18.75">
      <c r="A21" s="253"/>
      <c r="B21" s="258"/>
      <c r="C21" s="281" t="s">
        <v>605</v>
      </c>
      <c r="D21" s="277"/>
      <c r="E21" s="277"/>
      <c r="F21" s="277"/>
      <c r="G21" s="278"/>
      <c r="H21" s="278"/>
      <c r="I21" s="278">
        <v>63750</v>
      </c>
    </row>
    <row r="22" spans="1:9" s="173" customFormat="1" ht="18.75">
      <c r="A22" s="253"/>
      <c r="B22" s="282"/>
      <c r="C22" s="283" t="s">
        <v>606</v>
      </c>
      <c r="D22" s="284"/>
      <c r="E22" s="284"/>
      <c r="F22" s="284"/>
      <c r="G22" s="285"/>
      <c r="H22" s="286"/>
      <c r="I22" s="286">
        <v>44025</v>
      </c>
    </row>
    <row r="23" spans="1:9" s="173" customFormat="1" ht="18.75">
      <c r="A23" s="253"/>
      <c r="B23" s="282"/>
      <c r="C23" s="281" t="s">
        <v>667</v>
      </c>
      <c r="D23" s="277"/>
      <c r="E23" s="277"/>
      <c r="F23" s="277"/>
      <c r="G23" s="278"/>
      <c r="H23" s="278"/>
      <c r="I23" s="278">
        <v>160000</v>
      </c>
    </row>
    <row r="24" spans="1:9" s="173" customFormat="1" ht="18.75">
      <c r="A24" s="253"/>
      <c r="B24" s="282"/>
      <c r="C24" s="283" t="s">
        <v>666</v>
      </c>
      <c r="D24" s="284"/>
      <c r="E24" s="284"/>
      <c r="F24" s="284"/>
      <c r="G24" s="285"/>
      <c r="H24" s="286"/>
      <c r="I24" s="286">
        <v>43200</v>
      </c>
    </row>
    <row r="25" spans="1:9" s="173" customFormat="1" ht="18.75">
      <c r="A25" s="253"/>
      <c r="B25" s="323" t="s">
        <v>682</v>
      </c>
      <c r="C25" s="243"/>
      <c r="D25" s="280"/>
      <c r="E25" s="280"/>
      <c r="F25" s="280"/>
      <c r="G25" s="287"/>
      <c r="H25" s="275"/>
      <c r="I25" s="275"/>
    </row>
    <row r="26" spans="1:9" s="173" customFormat="1" ht="18.75">
      <c r="A26" s="253"/>
      <c r="B26" s="252"/>
      <c r="C26" s="324" t="s">
        <v>683</v>
      </c>
      <c r="D26" s="277"/>
      <c r="E26" s="277"/>
      <c r="F26" s="277"/>
      <c r="G26" s="289"/>
      <c r="H26" s="278"/>
      <c r="I26" s="278">
        <v>20000</v>
      </c>
    </row>
    <row r="27" spans="1:9" s="173" customFormat="1" ht="18.75">
      <c r="A27" s="253"/>
      <c r="B27" s="252"/>
      <c r="C27" s="325" t="s">
        <v>684</v>
      </c>
      <c r="D27" s="284"/>
      <c r="E27" s="284"/>
      <c r="F27" s="284"/>
      <c r="G27" s="285"/>
      <c r="H27" s="286"/>
      <c r="I27" s="286">
        <v>4400</v>
      </c>
    </row>
    <row r="28" spans="1:9" s="173" customFormat="1" ht="18.75">
      <c r="A28" s="253"/>
      <c r="B28" s="258" t="s">
        <v>604</v>
      </c>
      <c r="C28" s="279"/>
      <c r="D28" s="280"/>
      <c r="E28" s="280"/>
      <c r="F28" s="280"/>
      <c r="G28" s="287"/>
      <c r="H28" s="275"/>
      <c r="I28" s="275"/>
    </row>
    <row r="29" spans="1:9" s="173" customFormat="1" ht="18.75">
      <c r="A29" s="253"/>
      <c r="B29" s="258"/>
      <c r="C29" s="259" t="s">
        <v>596</v>
      </c>
      <c r="D29" s="288"/>
      <c r="E29" s="277"/>
      <c r="F29" s="277"/>
      <c r="G29" s="289"/>
      <c r="H29" s="278"/>
      <c r="I29" s="278">
        <v>340000</v>
      </c>
    </row>
    <row r="30" spans="1:9" s="173" customFormat="1" ht="18.75">
      <c r="A30" s="253"/>
      <c r="B30" s="258"/>
      <c r="C30" s="283" t="s">
        <v>666</v>
      </c>
      <c r="D30" s="284"/>
      <c r="E30" s="284"/>
      <c r="F30" s="284"/>
      <c r="G30" s="285"/>
      <c r="H30" s="286"/>
      <c r="I30" s="286">
        <v>27000</v>
      </c>
    </row>
    <row r="31" spans="1:9" s="173" customFormat="1" ht="19.5" customHeight="1">
      <c r="A31" s="253"/>
      <c r="B31" s="282"/>
      <c r="C31" s="333" t="s">
        <v>648</v>
      </c>
      <c r="D31" s="332"/>
      <c r="E31" s="284"/>
      <c r="F31" s="284"/>
      <c r="G31" s="286"/>
      <c r="H31" s="286"/>
      <c r="I31" s="286">
        <v>10000</v>
      </c>
    </row>
    <row r="32" spans="1:9" s="173" customFormat="1" ht="18.75">
      <c r="A32" s="253"/>
      <c r="B32" s="282" t="s">
        <v>668</v>
      </c>
      <c r="C32" s="279"/>
      <c r="D32" s="279"/>
      <c r="E32" s="280"/>
      <c r="F32" s="280"/>
      <c r="G32" s="275"/>
      <c r="H32" s="275"/>
      <c r="I32" s="275"/>
    </row>
    <row r="33" spans="1:9" s="173" customFormat="1" ht="18.75">
      <c r="A33" s="253"/>
      <c r="B33" s="282"/>
      <c r="C33" s="322" t="s">
        <v>669</v>
      </c>
      <c r="D33" s="277"/>
      <c r="E33" s="277"/>
      <c r="F33" s="277"/>
      <c r="G33" s="278"/>
      <c r="H33" s="278"/>
      <c r="I33" s="278">
        <v>120000</v>
      </c>
    </row>
    <row r="34" spans="1:9" s="173" customFormat="1" ht="18.75">
      <c r="A34" s="253"/>
      <c r="B34" s="282"/>
      <c r="C34" s="283" t="s">
        <v>670</v>
      </c>
      <c r="D34" s="284"/>
      <c r="E34" s="284"/>
      <c r="F34" s="284"/>
      <c r="G34" s="286"/>
      <c r="H34" s="286"/>
      <c r="I34" s="286">
        <v>32400</v>
      </c>
    </row>
    <row r="35" spans="1:9" s="173" customFormat="1" ht="18.75">
      <c r="A35" s="253"/>
      <c r="B35" s="282" t="s">
        <v>671</v>
      </c>
      <c r="C35" s="290"/>
      <c r="D35" s="280"/>
      <c r="E35" s="280"/>
      <c r="F35" s="280"/>
      <c r="G35" s="275"/>
      <c r="H35" s="275"/>
      <c r="I35" s="275"/>
    </row>
    <row r="36" spans="1:9" s="173" customFormat="1" ht="21" customHeight="1">
      <c r="A36" s="253"/>
      <c r="B36" s="282"/>
      <c r="C36" s="385" t="s">
        <v>672</v>
      </c>
      <c r="D36" s="385"/>
      <c r="E36" s="277"/>
      <c r="F36" s="277"/>
      <c r="G36" s="278"/>
      <c r="H36" s="278"/>
      <c r="I36" s="278">
        <v>79000</v>
      </c>
    </row>
    <row r="37" spans="1:9" s="173" customFormat="1" ht="18.75">
      <c r="A37" s="253"/>
      <c r="B37" s="282"/>
      <c r="C37" s="283" t="s">
        <v>666</v>
      </c>
      <c r="D37" s="284"/>
      <c r="E37" s="284"/>
      <c r="F37" s="284"/>
      <c r="G37" s="285"/>
      <c r="H37" s="286"/>
      <c r="I37" s="286">
        <v>20787</v>
      </c>
    </row>
    <row r="38" spans="1:9" s="173" customFormat="1" ht="18.75">
      <c r="A38" s="253"/>
      <c r="B38" s="273" t="s">
        <v>662</v>
      </c>
      <c r="C38" s="273"/>
      <c r="D38" s="273"/>
      <c r="E38" s="273"/>
      <c r="F38" s="273"/>
      <c r="G38" s="287"/>
      <c r="H38" s="275"/>
      <c r="I38" s="275"/>
    </row>
    <row r="39" spans="1:9" s="173" customFormat="1" ht="18.75">
      <c r="A39" s="253"/>
      <c r="B39" s="276"/>
      <c r="C39" s="265" t="s">
        <v>663</v>
      </c>
      <c r="D39" s="265"/>
      <c r="E39" s="265"/>
      <c r="F39" s="265"/>
      <c r="G39" s="289"/>
      <c r="H39" s="278"/>
      <c r="I39" s="278">
        <v>304800</v>
      </c>
    </row>
    <row r="40" spans="1:9" s="173" customFormat="1" ht="18.75">
      <c r="A40" s="253"/>
      <c r="B40" s="282"/>
      <c r="C40" s="291" t="s">
        <v>664</v>
      </c>
      <c r="D40" s="284"/>
      <c r="E40" s="284"/>
      <c r="F40" s="284"/>
      <c r="G40" s="285"/>
      <c r="H40" s="286"/>
      <c r="I40" s="286">
        <v>50000</v>
      </c>
    </row>
    <row r="41" spans="1:12" s="173" customFormat="1" ht="18.75">
      <c r="A41" s="253"/>
      <c r="B41" s="282" t="s">
        <v>673</v>
      </c>
      <c r="C41" s="282"/>
      <c r="D41" s="280"/>
      <c r="E41" s="280"/>
      <c r="F41" s="280"/>
      <c r="G41" s="287"/>
      <c r="H41" s="275"/>
      <c r="I41" s="275"/>
      <c r="L41" s="171"/>
    </row>
    <row r="42" spans="1:10" s="173" customFormat="1" ht="18.75">
      <c r="A42" s="253"/>
      <c r="B42" s="282"/>
      <c r="C42" s="292" t="s">
        <v>674</v>
      </c>
      <c r="D42" s="277"/>
      <c r="E42" s="277"/>
      <c r="F42" s="277"/>
      <c r="G42" s="289"/>
      <c r="H42" s="278"/>
      <c r="I42" s="278">
        <v>20000</v>
      </c>
      <c r="J42" s="171"/>
    </row>
    <row r="43" spans="1:9" s="173" customFormat="1" ht="18.75">
      <c r="A43" s="253"/>
      <c r="B43" s="282"/>
      <c r="C43" s="293" t="s">
        <v>675</v>
      </c>
      <c r="D43" s="294"/>
      <c r="E43" s="294"/>
      <c r="F43" s="294"/>
      <c r="G43" s="295"/>
      <c r="H43" s="296"/>
      <c r="I43" s="296">
        <v>10000</v>
      </c>
    </row>
    <row r="44" spans="1:9" s="173" customFormat="1" ht="18.75">
      <c r="A44" s="253"/>
      <c r="B44" s="385" t="s">
        <v>676</v>
      </c>
      <c r="C44" s="387"/>
      <c r="D44" s="387"/>
      <c r="E44" s="284"/>
      <c r="F44" s="284"/>
      <c r="G44" s="285"/>
      <c r="H44" s="286"/>
      <c r="I44" s="286">
        <v>-55360</v>
      </c>
    </row>
    <row r="45" spans="1:9" s="173" customFormat="1" ht="18.75">
      <c r="A45" s="253"/>
      <c r="B45" s="297"/>
      <c r="C45" s="298"/>
      <c r="D45" s="294"/>
      <c r="E45" s="299" t="s">
        <v>591</v>
      </c>
      <c r="F45" s="294"/>
      <c r="G45" s="295"/>
      <c r="H45" s="295"/>
      <c r="I45" s="295">
        <f>SUM(I19:I44)</f>
        <v>1796402</v>
      </c>
    </row>
    <row r="46" spans="1:9" s="173" customFormat="1" ht="14.25" customHeight="1">
      <c r="A46" s="253"/>
      <c r="B46" s="254"/>
      <c r="C46" s="254"/>
      <c r="D46" s="254"/>
      <c r="E46" s="254"/>
      <c r="F46" s="254"/>
      <c r="G46" s="302"/>
      <c r="H46" s="257"/>
      <c r="I46" s="257"/>
    </row>
    <row r="47" spans="1:9" s="173" customFormat="1" ht="18.75">
      <c r="A47" s="255" t="s">
        <v>586</v>
      </c>
      <c r="B47" s="255"/>
      <c r="C47" s="255"/>
      <c r="D47" s="255"/>
      <c r="E47" s="255"/>
      <c r="F47" s="256"/>
      <c r="G47" s="255"/>
      <c r="H47" s="255"/>
      <c r="I47" s="257"/>
    </row>
    <row r="48" spans="1:9" s="173" customFormat="1" ht="18.75">
      <c r="A48" s="303" t="s">
        <v>587</v>
      </c>
      <c r="B48" s="303"/>
      <c r="C48" s="303"/>
      <c r="D48" s="303"/>
      <c r="E48" s="303"/>
      <c r="F48" s="303" t="s">
        <v>588</v>
      </c>
      <c r="G48" s="303"/>
      <c r="H48" s="303"/>
      <c r="I48" s="257"/>
    </row>
    <row r="49" spans="1:9" s="173" customFormat="1" ht="18.75">
      <c r="A49" s="304" t="s">
        <v>585</v>
      </c>
      <c r="B49" s="303"/>
      <c r="C49" s="303"/>
      <c r="D49" s="303"/>
      <c r="E49" s="303"/>
      <c r="F49" s="261"/>
      <c r="G49" s="261"/>
      <c r="H49" s="261"/>
      <c r="I49" s="257"/>
    </row>
    <row r="50" spans="1:9" s="173" customFormat="1" ht="18.75">
      <c r="A50" s="273" t="s">
        <v>662</v>
      </c>
      <c r="B50" s="279"/>
      <c r="C50" s="279"/>
      <c r="D50" s="305"/>
      <c r="E50" s="282"/>
      <c r="F50" s="273" t="s">
        <v>662</v>
      </c>
      <c r="G50" s="279"/>
      <c r="H50" s="279"/>
      <c r="I50" s="305"/>
    </row>
    <row r="51" spans="1:9" s="251" customFormat="1" ht="25.5" customHeight="1">
      <c r="A51" s="258"/>
      <c r="B51" s="259" t="s">
        <v>679</v>
      </c>
      <c r="C51" s="306"/>
      <c r="D51" s="307">
        <v>10000</v>
      </c>
      <c r="E51" s="282"/>
      <c r="F51" s="258"/>
      <c r="G51" s="385" t="s">
        <v>680</v>
      </c>
      <c r="H51" s="385"/>
      <c r="I51" s="307">
        <v>10000</v>
      </c>
    </row>
    <row r="52" spans="1:9" s="251" customFormat="1" ht="15" customHeight="1">
      <c r="A52" s="258"/>
      <c r="B52" s="335" t="s">
        <v>685</v>
      </c>
      <c r="C52" s="336"/>
      <c r="D52" s="283">
        <v>18000</v>
      </c>
      <c r="E52" s="337"/>
      <c r="F52" s="338"/>
      <c r="G52" s="339" t="s">
        <v>686</v>
      </c>
      <c r="H52" s="339"/>
      <c r="I52" s="283">
        <v>18000</v>
      </c>
    </row>
    <row r="53" spans="1:9" s="251" customFormat="1" ht="25.5" customHeight="1">
      <c r="A53" s="254" t="s">
        <v>681</v>
      </c>
      <c r="B53" s="280"/>
      <c r="C53" s="280"/>
      <c r="D53" s="280"/>
      <c r="E53" s="280"/>
      <c r="F53" s="300"/>
      <c r="G53" s="280"/>
      <c r="H53" s="279"/>
      <c r="I53" s="305"/>
    </row>
    <row r="54" spans="1:9" s="251" customFormat="1" ht="17.25" customHeight="1">
      <c r="A54" s="301"/>
      <c r="B54" s="301"/>
      <c r="C54" s="301"/>
      <c r="D54" s="301"/>
      <c r="E54" s="301"/>
      <c r="F54" s="381" t="s">
        <v>590</v>
      </c>
      <c r="G54" s="381"/>
      <c r="H54" s="279"/>
      <c r="I54" s="305"/>
    </row>
    <row r="55" spans="1:9" s="251" customFormat="1" ht="21.75" customHeight="1">
      <c r="A55" s="301"/>
      <c r="B55" s="301"/>
      <c r="C55" s="301"/>
      <c r="D55" s="301"/>
      <c r="E55" s="280"/>
      <c r="F55" s="381" t="s">
        <v>87</v>
      </c>
      <c r="G55" s="381"/>
      <c r="H55" s="279"/>
      <c r="I55" s="305"/>
    </row>
    <row r="56" spans="1:9" s="147" customFormat="1" ht="13.5" customHeight="1">
      <c r="A56" s="253"/>
      <c r="B56" s="282"/>
      <c r="C56" s="290"/>
      <c r="D56" s="280"/>
      <c r="E56" s="280"/>
      <c r="F56" s="280"/>
      <c r="G56" s="287"/>
      <c r="H56" s="301"/>
      <c r="I56" s="258"/>
    </row>
    <row r="57" spans="1:9" s="147" customFormat="1" ht="18.75">
      <c r="A57" s="388" t="s">
        <v>582</v>
      </c>
      <c r="B57" s="388"/>
      <c r="C57" s="388"/>
      <c r="D57" s="388"/>
      <c r="E57" s="388"/>
      <c r="F57" s="388"/>
      <c r="G57" s="388"/>
      <c r="H57" s="388"/>
      <c r="I57" s="388"/>
    </row>
    <row r="58" spans="1:9" s="147" customFormat="1" ht="18.75">
      <c r="A58" s="388" t="s">
        <v>583</v>
      </c>
      <c r="B58" s="388"/>
      <c r="C58" s="388"/>
      <c r="D58" s="388"/>
      <c r="E58" s="388"/>
      <c r="F58" s="388"/>
      <c r="G58" s="388"/>
      <c r="H58" s="388"/>
      <c r="I58" s="388"/>
    </row>
    <row r="59" spans="1:9" ht="15">
      <c r="A59" s="388" t="s">
        <v>653</v>
      </c>
      <c r="B59" s="388"/>
      <c r="C59" s="388"/>
      <c r="D59" s="388"/>
      <c r="E59" s="388"/>
      <c r="F59" s="388"/>
      <c r="G59" s="388"/>
      <c r="H59" s="388"/>
      <c r="I59" s="388"/>
    </row>
    <row r="60" spans="1:9" ht="18.75" customHeight="1">
      <c r="A60" s="389" t="s">
        <v>584</v>
      </c>
      <c r="B60" s="389"/>
      <c r="C60" s="389"/>
      <c r="D60" s="389"/>
      <c r="E60" s="389"/>
      <c r="F60" s="389"/>
      <c r="G60" s="389"/>
      <c r="H60" s="389"/>
      <c r="I60" s="389"/>
    </row>
    <row r="61" spans="1:9" ht="12" customHeight="1">
      <c r="A61" s="258"/>
      <c r="B61" s="258"/>
      <c r="C61" s="258"/>
      <c r="D61" s="258"/>
      <c r="E61" s="258"/>
      <c r="F61" s="309"/>
      <c r="G61" s="258"/>
      <c r="H61" s="258"/>
      <c r="I61" s="310"/>
    </row>
    <row r="62" spans="1:9" s="149" customFormat="1" ht="18.75">
      <c r="A62" s="255" t="s">
        <v>586</v>
      </c>
      <c r="B62" s="255"/>
      <c r="C62" s="255"/>
      <c r="D62" s="255"/>
      <c r="E62" s="255"/>
      <c r="F62" s="256"/>
      <c r="G62" s="255"/>
      <c r="H62" s="255"/>
      <c r="I62" s="255"/>
    </row>
    <row r="63" spans="1:9" s="147" customFormat="1" ht="18.75">
      <c r="A63" s="303" t="s">
        <v>587</v>
      </c>
      <c r="B63" s="303"/>
      <c r="C63" s="303"/>
      <c r="D63" s="303"/>
      <c r="E63" s="303"/>
      <c r="F63" s="303" t="s">
        <v>588</v>
      </c>
      <c r="G63" s="303"/>
      <c r="H63" s="303"/>
      <c r="I63" s="261"/>
    </row>
    <row r="64" spans="1:9" s="147" customFormat="1" ht="16.5" customHeight="1">
      <c r="A64" s="304" t="s">
        <v>585</v>
      </c>
      <c r="B64" s="303"/>
      <c r="C64" s="303"/>
      <c r="D64" s="303"/>
      <c r="E64" s="303"/>
      <c r="F64" s="261"/>
      <c r="G64" s="261"/>
      <c r="H64" s="261"/>
      <c r="I64" s="261"/>
    </row>
    <row r="65" spans="1:9" s="149" customFormat="1" ht="15.75" customHeight="1">
      <c r="A65" s="261" t="s">
        <v>657</v>
      </c>
      <c r="B65" s="261"/>
      <c r="C65" s="261"/>
      <c r="D65" s="261"/>
      <c r="E65" s="261"/>
      <c r="F65" s="258" t="s">
        <v>608</v>
      </c>
      <c r="G65" s="279"/>
      <c r="H65" s="279"/>
      <c r="I65" s="305"/>
    </row>
    <row r="66" spans="1:9" s="167" customFormat="1" ht="21" customHeight="1">
      <c r="A66" s="258"/>
      <c r="B66" s="259" t="s">
        <v>596</v>
      </c>
      <c r="C66" s="288"/>
      <c r="D66" s="311">
        <v>100000</v>
      </c>
      <c r="E66" s="282"/>
      <c r="F66" s="258"/>
      <c r="G66" s="390" t="s">
        <v>605</v>
      </c>
      <c r="H66" s="390"/>
      <c r="I66" s="305">
        <v>200000</v>
      </c>
    </row>
    <row r="67" spans="1:9" s="147" customFormat="1" ht="24" customHeight="1">
      <c r="A67" s="258"/>
      <c r="B67" s="387" t="s">
        <v>597</v>
      </c>
      <c r="C67" s="387"/>
      <c r="D67" s="312">
        <v>60000</v>
      </c>
      <c r="E67" s="282"/>
      <c r="F67" s="282" t="s">
        <v>654</v>
      </c>
      <c r="G67" s="290"/>
      <c r="H67" s="290"/>
      <c r="I67" s="313"/>
    </row>
    <row r="68" spans="1:9" ht="18.75" customHeight="1">
      <c r="A68" s="258"/>
      <c r="B68" s="258"/>
      <c r="C68" s="258"/>
      <c r="D68" s="258"/>
      <c r="E68" s="282"/>
      <c r="F68" s="314"/>
      <c r="G68" s="391" t="s">
        <v>655</v>
      </c>
      <c r="H68" s="391"/>
      <c r="I68" s="315">
        <v>50378</v>
      </c>
    </row>
    <row r="69" spans="1:9" ht="15">
      <c r="A69" s="258" t="s">
        <v>658</v>
      </c>
      <c r="B69" s="258"/>
      <c r="C69" s="258"/>
      <c r="D69" s="309"/>
      <c r="E69" s="301"/>
      <c r="F69" s="258"/>
      <c r="G69" s="316" t="s">
        <v>656</v>
      </c>
      <c r="H69" s="263"/>
      <c r="I69" s="317">
        <v>13602</v>
      </c>
    </row>
    <row r="70" spans="1:9" ht="15">
      <c r="A70" s="258"/>
      <c r="B70" s="259" t="s">
        <v>596</v>
      </c>
      <c r="C70" s="288"/>
      <c r="D70" s="260">
        <v>63999</v>
      </c>
      <c r="E70" s="301"/>
      <c r="F70" s="258"/>
      <c r="G70" s="318"/>
      <c r="H70" s="258"/>
      <c r="I70" s="319"/>
    </row>
    <row r="71" spans="1:9" ht="15">
      <c r="A71" s="258"/>
      <c r="B71" s="387" t="s">
        <v>597</v>
      </c>
      <c r="C71" s="387"/>
      <c r="D71" s="264">
        <v>24981</v>
      </c>
      <c r="E71" s="301"/>
      <c r="F71" s="258"/>
      <c r="G71" s="318"/>
      <c r="H71" s="301"/>
      <c r="I71" s="319"/>
    </row>
    <row r="72" spans="1:11" ht="15.75">
      <c r="A72" s="258"/>
      <c r="B72" s="258"/>
      <c r="C72" s="258"/>
      <c r="D72" s="309"/>
      <c r="E72" s="258"/>
      <c r="F72" s="258"/>
      <c r="G72" s="318"/>
      <c r="H72" s="258"/>
      <c r="I72" s="319"/>
      <c r="J72" s="2"/>
      <c r="K72" s="2"/>
    </row>
    <row r="73" spans="1:11" ht="15.75">
      <c r="A73" s="258" t="s">
        <v>659</v>
      </c>
      <c r="B73" s="258"/>
      <c r="C73" s="258"/>
      <c r="D73" s="309"/>
      <c r="E73" s="258"/>
      <c r="F73" s="258"/>
      <c r="G73" s="318"/>
      <c r="H73" s="258"/>
      <c r="I73" s="319"/>
      <c r="J73" s="2"/>
      <c r="K73" s="2"/>
    </row>
    <row r="74" spans="1:11" ht="15.75">
      <c r="A74" s="258"/>
      <c r="B74" s="387" t="s">
        <v>597</v>
      </c>
      <c r="C74" s="387"/>
      <c r="D74" s="260">
        <v>15000</v>
      </c>
      <c r="E74" s="258"/>
      <c r="F74" s="258"/>
      <c r="G74" s="318"/>
      <c r="H74" s="258"/>
      <c r="I74" s="319"/>
      <c r="J74" s="2"/>
      <c r="K74" s="2"/>
    </row>
    <row r="75" spans="1:11" ht="15.75">
      <c r="A75" s="258"/>
      <c r="B75" s="258"/>
      <c r="C75" s="258"/>
      <c r="D75" s="309"/>
      <c r="E75" s="258"/>
      <c r="F75" s="258"/>
      <c r="G75" s="318"/>
      <c r="H75" s="258"/>
      <c r="I75" s="319"/>
      <c r="J75" s="2"/>
      <c r="K75" s="2"/>
    </row>
    <row r="76" spans="1:9" s="147" customFormat="1" ht="18.75">
      <c r="A76" s="254" t="s">
        <v>678</v>
      </c>
      <c r="B76" s="280"/>
      <c r="C76" s="280"/>
      <c r="D76" s="280"/>
      <c r="E76" s="280"/>
      <c r="F76" s="300"/>
      <c r="G76" s="280"/>
      <c r="H76" s="320"/>
      <c r="I76" s="258"/>
    </row>
    <row r="77" spans="1:9" ht="18.75" customHeight="1">
      <c r="A77" s="301"/>
      <c r="B77" s="301"/>
      <c r="C77" s="301"/>
      <c r="D77" s="301"/>
      <c r="E77" s="301"/>
      <c r="F77" s="381" t="s">
        <v>590</v>
      </c>
      <c r="G77" s="381"/>
      <c r="H77" s="321"/>
      <c r="I77" s="268"/>
    </row>
    <row r="78" spans="1:9" ht="18.75" customHeight="1">
      <c r="A78" s="301"/>
      <c r="B78" s="301"/>
      <c r="C78" s="301"/>
      <c r="D78" s="301"/>
      <c r="E78" s="280"/>
      <c r="F78" s="381" t="s">
        <v>87</v>
      </c>
      <c r="G78" s="381"/>
      <c r="H78" s="308"/>
      <c r="I78" s="268"/>
    </row>
    <row r="79" spans="1:9" ht="16.5" customHeight="1">
      <c r="A79" s="301"/>
      <c r="B79" s="301"/>
      <c r="C79" s="301"/>
      <c r="D79" s="301"/>
      <c r="E79" s="301"/>
      <c r="F79" s="308"/>
      <c r="G79" s="301"/>
      <c r="H79" s="301"/>
      <c r="I79" s="268"/>
    </row>
    <row r="80" spans="1:9" ht="16.5" customHeight="1">
      <c r="A80" s="212"/>
      <c r="B80" s="212"/>
      <c r="C80" s="212"/>
      <c r="D80" s="212"/>
      <c r="E80" s="212"/>
      <c r="F80" s="215"/>
      <c r="G80" s="212"/>
      <c r="H80" s="212"/>
      <c r="I80" s="193"/>
    </row>
    <row r="81" spans="1:9" ht="17.25" customHeight="1">
      <c r="A81" s="200"/>
      <c r="B81" s="212"/>
      <c r="C81" s="212"/>
      <c r="D81" s="212"/>
      <c r="E81" s="212"/>
      <c r="F81" s="200"/>
      <c r="G81" s="213"/>
      <c r="H81" s="212"/>
      <c r="I81" s="212"/>
    </row>
    <row r="82" spans="1:9" ht="17.25">
      <c r="A82" s="212"/>
      <c r="B82" s="212"/>
      <c r="C82" s="212"/>
      <c r="D82" s="212"/>
      <c r="E82" s="212"/>
      <c r="F82" s="212"/>
      <c r="G82" s="215"/>
      <c r="H82" s="212"/>
      <c r="I82" s="212"/>
    </row>
    <row r="83" spans="1:9" ht="17.25">
      <c r="A83" s="200"/>
      <c r="B83" s="200"/>
      <c r="C83" s="212"/>
      <c r="D83" s="212"/>
      <c r="E83" s="212"/>
      <c r="F83" s="200"/>
      <c r="G83" s="210"/>
      <c r="H83" s="212"/>
      <c r="I83" s="212"/>
    </row>
    <row r="84" spans="1:9" ht="17.25">
      <c r="A84" s="200"/>
      <c r="B84" s="200"/>
      <c r="C84" s="212"/>
      <c r="D84" s="212"/>
      <c r="E84" s="212"/>
      <c r="F84" s="200"/>
      <c r="G84" s="210"/>
      <c r="H84" s="212"/>
      <c r="I84" s="212"/>
    </row>
    <row r="85" spans="1:9" ht="17.25">
      <c r="A85" s="200"/>
      <c r="B85" s="212"/>
      <c r="C85" s="212"/>
      <c r="D85" s="212"/>
      <c r="E85" s="212"/>
      <c r="F85" s="200"/>
      <c r="G85" s="213"/>
      <c r="H85" s="212"/>
      <c r="I85" s="212"/>
    </row>
    <row r="86" spans="1:9" ht="17.25">
      <c r="A86" s="200"/>
      <c r="B86" s="212"/>
      <c r="C86" s="212"/>
      <c r="D86" s="212"/>
      <c r="E86" s="212"/>
      <c r="F86" s="200"/>
      <c r="G86" s="213"/>
      <c r="H86" s="212"/>
      <c r="I86" s="212"/>
    </row>
    <row r="87" spans="1:9" s="173" customFormat="1" ht="18.75">
      <c r="A87" s="196"/>
      <c r="B87" s="168"/>
      <c r="C87" s="168"/>
      <c r="D87" s="168"/>
      <c r="E87" s="168"/>
      <c r="F87" s="168"/>
      <c r="G87" s="177"/>
      <c r="H87" s="186"/>
      <c r="I87" s="186"/>
    </row>
    <row r="88" spans="1:9" s="173" customFormat="1" ht="18.75">
      <c r="A88" s="196"/>
      <c r="B88" s="168"/>
      <c r="C88" s="168"/>
      <c r="D88" s="168"/>
      <c r="E88" s="168"/>
      <c r="F88" s="216"/>
      <c r="G88" s="217"/>
      <c r="H88" s="218"/>
      <c r="I88" s="218"/>
    </row>
    <row r="89" spans="1:9" s="147" customFormat="1" ht="18.75">
      <c r="A89" s="200"/>
      <c r="B89" s="200"/>
      <c r="C89" s="200"/>
      <c r="D89" s="200"/>
      <c r="E89" s="200"/>
      <c r="F89" s="216"/>
      <c r="G89" s="219"/>
      <c r="H89" s="216"/>
      <c r="I89" s="216"/>
    </row>
    <row r="90" spans="1:9" ht="17.25">
      <c r="A90" s="212"/>
      <c r="B90" s="212"/>
      <c r="C90" s="212"/>
      <c r="D90" s="212"/>
      <c r="E90" s="212"/>
      <c r="F90" s="212"/>
      <c r="G90" s="215"/>
      <c r="H90" s="212"/>
      <c r="I90" s="212"/>
    </row>
    <row r="91" spans="1:9" ht="17.25">
      <c r="A91" s="212"/>
      <c r="B91" s="212"/>
      <c r="C91" s="212"/>
      <c r="D91" s="212"/>
      <c r="E91" s="212"/>
      <c r="F91" s="212"/>
      <c r="G91" s="215"/>
      <c r="H91" s="212"/>
      <c r="I91" s="212"/>
    </row>
    <row r="92" spans="1:9" ht="17.25">
      <c r="A92" s="212"/>
      <c r="B92" s="212"/>
      <c r="C92" s="212"/>
      <c r="D92" s="212"/>
      <c r="E92" s="212"/>
      <c r="F92" s="212"/>
      <c r="G92" s="215"/>
      <c r="H92" s="212"/>
      <c r="I92" s="212"/>
    </row>
    <row r="93" spans="1:9" ht="17.25">
      <c r="A93" s="212"/>
      <c r="B93" s="212"/>
      <c r="C93" s="212"/>
      <c r="D93" s="212"/>
      <c r="E93" s="212"/>
      <c r="F93" s="212"/>
      <c r="G93" s="215"/>
      <c r="H93" s="212"/>
      <c r="I93" s="212"/>
    </row>
    <row r="94" spans="1:9" ht="17.25">
      <c r="A94" s="212"/>
      <c r="B94" s="212"/>
      <c r="C94" s="212"/>
      <c r="D94" s="212"/>
      <c r="E94" s="212"/>
      <c r="F94" s="212"/>
      <c r="G94" s="215"/>
      <c r="H94" s="212"/>
      <c r="I94" s="212"/>
    </row>
    <row r="95" spans="1:9" ht="17.25">
      <c r="A95" s="212"/>
      <c r="B95" s="212"/>
      <c r="C95" s="212"/>
      <c r="D95" s="212"/>
      <c r="E95" s="212"/>
      <c r="F95" s="212"/>
      <c r="G95" s="215"/>
      <c r="H95" s="212"/>
      <c r="I95" s="212"/>
    </row>
    <row r="96" spans="1:9" ht="17.25">
      <c r="A96" s="212"/>
      <c r="B96" s="212"/>
      <c r="C96" s="212"/>
      <c r="D96" s="212"/>
      <c r="E96" s="212"/>
      <c r="F96" s="212"/>
      <c r="G96" s="215"/>
      <c r="H96" s="212"/>
      <c r="I96" s="212"/>
    </row>
    <row r="97" spans="1:9" ht="17.25">
      <c r="A97" s="212"/>
      <c r="B97" s="212"/>
      <c r="C97" s="212"/>
      <c r="D97" s="212"/>
      <c r="E97" s="212"/>
      <c r="F97" s="212"/>
      <c r="G97" s="215"/>
      <c r="H97" s="212"/>
      <c r="I97" s="212"/>
    </row>
    <row r="98" spans="1:9" ht="17.25">
      <c r="A98" s="212"/>
      <c r="B98" s="212"/>
      <c r="C98" s="212"/>
      <c r="D98" s="212"/>
      <c r="E98" s="212"/>
      <c r="F98" s="212"/>
      <c r="G98" s="215"/>
      <c r="H98" s="212"/>
      <c r="I98" s="212"/>
    </row>
    <row r="99" spans="1:9" ht="17.25">
      <c r="A99" s="212"/>
      <c r="B99" s="212"/>
      <c r="C99" s="212"/>
      <c r="D99" s="212"/>
      <c r="E99" s="212"/>
      <c r="F99" s="212"/>
      <c r="G99" s="215"/>
      <c r="H99" s="212"/>
      <c r="I99" s="212"/>
    </row>
  </sheetData>
  <sheetProtection/>
  <mergeCells count="19">
    <mergeCell ref="F78:G78"/>
    <mergeCell ref="A57:I57"/>
    <mergeCell ref="A58:I58"/>
    <mergeCell ref="A59:I59"/>
    <mergeCell ref="B67:C67"/>
    <mergeCell ref="F77:G77"/>
    <mergeCell ref="A60:I60"/>
    <mergeCell ref="G66:H66"/>
    <mergeCell ref="G68:H68"/>
    <mergeCell ref="B71:C71"/>
    <mergeCell ref="C36:D36"/>
    <mergeCell ref="B14:D14"/>
    <mergeCell ref="A1:I1"/>
    <mergeCell ref="A2:I2"/>
    <mergeCell ref="B44:D44"/>
    <mergeCell ref="B74:C74"/>
    <mergeCell ref="G51:H51"/>
    <mergeCell ref="F54:G54"/>
    <mergeCell ref="F55:G55"/>
  </mergeCells>
  <printOptions horizontalCentered="1"/>
  <pageMargins left="0.7086614173228347" right="0.7086614173228347" top="0.2755905511811024" bottom="0.2755905511811024" header="0.1968503937007874" footer="0.1574803149606299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F28" sqref="F28:H28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7.57421875" style="0" customWidth="1"/>
    <col min="4" max="4" width="9.28125" style="0" customWidth="1"/>
    <col min="5" max="5" width="5.421875" style="0" customWidth="1"/>
    <col min="6" max="6" width="8.28125" style="0" customWidth="1"/>
    <col min="7" max="7" width="21.8515625" style="42" customWidth="1"/>
    <col min="8" max="8" width="8.8515625" style="0" customWidth="1"/>
    <col min="9" max="9" width="11.421875" style="0" customWidth="1"/>
  </cols>
  <sheetData>
    <row r="1" spans="1:9" s="167" customFormat="1" ht="40.5" customHeight="1">
      <c r="A1" s="383" t="s">
        <v>621</v>
      </c>
      <c r="B1" s="383"/>
      <c r="C1" s="383"/>
      <c r="D1" s="383"/>
      <c r="E1" s="383"/>
      <c r="F1" s="383"/>
      <c r="G1" s="383"/>
      <c r="H1" s="383"/>
      <c r="I1" s="383"/>
    </row>
    <row r="2" spans="1:9" s="167" customFormat="1" ht="18.75">
      <c r="A2" s="386" t="s">
        <v>504</v>
      </c>
      <c r="B2" s="386"/>
      <c r="C2" s="386"/>
      <c r="D2" s="386"/>
      <c r="E2" s="386"/>
      <c r="F2" s="386"/>
      <c r="G2" s="386"/>
      <c r="H2" s="386"/>
      <c r="I2" s="386"/>
    </row>
    <row r="3" spans="2:9" s="173" customFormat="1" ht="18.75">
      <c r="B3" s="167"/>
      <c r="C3" s="167"/>
      <c r="D3" s="167"/>
      <c r="E3" s="167"/>
      <c r="F3" s="167"/>
      <c r="G3" s="174"/>
      <c r="H3" s="175"/>
      <c r="I3" s="175"/>
    </row>
    <row r="4" spans="1:9" s="173" customFormat="1" ht="18.75">
      <c r="A4" s="183" t="s">
        <v>593</v>
      </c>
      <c r="B4" s="183"/>
      <c r="C4" s="183"/>
      <c r="D4" s="183"/>
      <c r="E4" s="183"/>
      <c r="F4" s="183"/>
      <c r="G4" s="184"/>
      <c r="H4" s="185"/>
      <c r="I4" s="185"/>
    </row>
    <row r="5" spans="1:9" s="173" customFormat="1" ht="18.75">
      <c r="A5" s="186"/>
      <c r="B5" s="187" t="s">
        <v>602</v>
      </c>
      <c r="C5" s="188"/>
      <c r="D5" s="187"/>
      <c r="E5" s="187"/>
      <c r="F5" s="187"/>
      <c r="G5" s="189">
        <v>-91790</v>
      </c>
      <c r="H5" s="185"/>
      <c r="I5" s="185"/>
    </row>
    <row r="6" spans="1:9" s="173" customFormat="1" ht="18.75">
      <c r="A6" s="186"/>
      <c r="B6" s="192" t="s">
        <v>610</v>
      </c>
      <c r="C6" s="191"/>
      <c r="D6" s="192"/>
      <c r="E6" s="192"/>
      <c r="F6" s="192"/>
      <c r="G6" s="193"/>
      <c r="H6" s="185"/>
      <c r="I6" s="185"/>
    </row>
    <row r="7" spans="1:9" s="173" customFormat="1" ht="32.25" customHeight="1">
      <c r="A7" s="186"/>
      <c r="B7" s="394" t="s">
        <v>611</v>
      </c>
      <c r="C7" s="394"/>
      <c r="D7" s="394"/>
      <c r="E7" s="394"/>
      <c r="F7" s="394"/>
      <c r="G7" s="189">
        <v>2000000</v>
      </c>
      <c r="H7" s="185"/>
      <c r="I7" s="185"/>
    </row>
    <row r="8" spans="1:9" s="173" customFormat="1" ht="18.75">
      <c r="A8" s="186"/>
      <c r="B8" s="204"/>
      <c r="C8" s="232" t="s">
        <v>591</v>
      </c>
      <c r="D8" s="204"/>
      <c r="E8" s="204"/>
      <c r="F8" s="204"/>
      <c r="G8" s="193">
        <f>SUM(G5:G7)</f>
        <v>1908210</v>
      </c>
      <c r="H8" s="185"/>
      <c r="I8" s="185"/>
    </row>
    <row r="9" spans="1:9" s="173" customFormat="1" ht="12" customHeight="1">
      <c r="A9" s="190"/>
      <c r="B9" s="191"/>
      <c r="C9" s="191"/>
      <c r="D9" s="192"/>
      <c r="E9" s="192"/>
      <c r="F9" s="192"/>
      <c r="G9" s="193"/>
      <c r="H9" s="185"/>
      <c r="I9" s="185"/>
    </row>
    <row r="10" spans="1:9" s="173" customFormat="1" ht="18.75">
      <c r="A10" s="183" t="s">
        <v>594</v>
      </c>
      <c r="B10" s="183"/>
      <c r="C10" s="183"/>
      <c r="D10" s="183"/>
      <c r="E10" s="183"/>
      <c r="F10" s="183"/>
      <c r="G10" s="184"/>
      <c r="H10" s="185"/>
      <c r="I10" s="185"/>
    </row>
    <row r="11" spans="1:9" s="173" customFormat="1" ht="18.75" customHeight="1">
      <c r="A11" s="186"/>
      <c r="B11" s="393" t="s">
        <v>599</v>
      </c>
      <c r="C11" s="393"/>
      <c r="D11" s="393"/>
      <c r="E11" s="393"/>
      <c r="F11" s="393"/>
      <c r="G11" s="195">
        <v>-91790</v>
      </c>
      <c r="H11" s="185"/>
      <c r="I11" s="185"/>
    </row>
    <row r="12" spans="1:9" s="173" customFormat="1" ht="18.75">
      <c r="A12" s="186"/>
      <c r="B12" s="168" t="s">
        <v>592</v>
      </c>
      <c r="C12" s="168"/>
      <c r="D12" s="168"/>
      <c r="E12" s="168"/>
      <c r="F12" s="168"/>
      <c r="G12" s="228"/>
      <c r="H12" s="185"/>
      <c r="I12" s="185"/>
    </row>
    <row r="13" spans="1:9" s="173" customFormat="1" ht="18.75">
      <c r="A13" s="186"/>
      <c r="B13" s="196"/>
      <c r="C13" s="194" t="s">
        <v>612</v>
      </c>
      <c r="D13" s="194"/>
      <c r="E13" s="194"/>
      <c r="F13" s="194"/>
      <c r="G13" s="195">
        <v>1574803</v>
      </c>
      <c r="H13" s="185"/>
      <c r="I13" s="185"/>
    </row>
    <row r="14" spans="1:9" s="173" customFormat="1" ht="18.75">
      <c r="A14" s="186"/>
      <c r="B14" s="196"/>
      <c r="C14" s="229" t="s">
        <v>613</v>
      </c>
      <c r="D14" s="229"/>
      <c r="E14" s="229"/>
      <c r="F14" s="229"/>
      <c r="G14" s="230">
        <v>425197</v>
      </c>
      <c r="H14" s="185"/>
      <c r="I14" s="185"/>
    </row>
    <row r="15" spans="1:9" s="173" customFormat="1" ht="18.75">
      <c r="A15" s="186"/>
      <c r="B15" s="196"/>
      <c r="C15" s="231" t="s">
        <v>591</v>
      </c>
      <c r="D15" s="196"/>
      <c r="E15" s="196"/>
      <c r="F15" s="196"/>
      <c r="G15" s="197">
        <f>SUM(G11:G14)</f>
        <v>1908210</v>
      </c>
      <c r="H15" s="185"/>
      <c r="I15" s="185"/>
    </row>
    <row r="16" spans="1:9" s="173" customFormat="1" ht="7.5" customHeight="1">
      <c r="A16" s="186"/>
      <c r="B16" s="196"/>
      <c r="C16" s="196"/>
      <c r="D16" s="196"/>
      <c r="E16" s="196"/>
      <c r="F16" s="196"/>
      <c r="G16" s="197"/>
      <c r="H16" s="185"/>
      <c r="I16" s="185"/>
    </row>
    <row r="17" spans="1:9" s="173" customFormat="1" ht="18.75">
      <c r="A17" s="183" t="s">
        <v>586</v>
      </c>
      <c r="B17" s="183"/>
      <c r="C17" s="183"/>
      <c r="D17" s="183"/>
      <c r="E17" s="183"/>
      <c r="F17" s="184"/>
      <c r="G17" s="183"/>
      <c r="H17" s="183"/>
      <c r="I17" s="185"/>
    </row>
    <row r="18" spans="1:9" s="173" customFormat="1" ht="18.75">
      <c r="A18" s="198" t="s">
        <v>587</v>
      </c>
      <c r="B18" s="198"/>
      <c r="C18" s="198"/>
      <c r="D18" s="198"/>
      <c r="E18" s="198"/>
      <c r="F18" s="198" t="s">
        <v>588</v>
      </c>
      <c r="G18" s="198"/>
      <c r="H18" s="198"/>
      <c r="I18" s="185"/>
    </row>
    <row r="19" spans="1:9" s="173" customFormat="1" ht="18.75">
      <c r="A19" s="199" t="s">
        <v>585</v>
      </c>
      <c r="B19" s="198"/>
      <c r="C19" s="198"/>
      <c r="D19" s="198"/>
      <c r="E19" s="198"/>
      <c r="F19" s="192"/>
      <c r="G19" s="192"/>
      <c r="H19" s="192"/>
      <c r="I19" s="185"/>
    </row>
    <row r="20" spans="1:9" s="173" customFormat="1" ht="18.75">
      <c r="A20" s="2" t="s">
        <v>604</v>
      </c>
      <c r="B20" s="204"/>
      <c r="C20" s="204"/>
      <c r="D20" s="205"/>
      <c r="E20" s="202"/>
      <c r="F20" s="2" t="s">
        <v>604</v>
      </c>
      <c r="G20" s="204"/>
      <c r="H20" s="204"/>
      <c r="I20" s="205"/>
    </row>
    <row r="21" spans="1:9" s="173" customFormat="1" ht="18.75">
      <c r="A21" s="200"/>
      <c r="B21" s="187" t="s">
        <v>596</v>
      </c>
      <c r="C21" s="165"/>
      <c r="D21" s="220">
        <v>42449</v>
      </c>
      <c r="E21" s="202"/>
      <c r="F21" s="200"/>
      <c r="G21" s="223" t="s">
        <v>605</v>
      </c>
      <c r="H21" s="223"/>
      <c r="I21" s="248">
        <v>45000</v>
      </c>
    </row>
    <row r="22" spans="1:9" s="173" customFormat="1" ht="18.75">
      <c r="A22" s="192"/>
      <c r="B22" s="392" t="s">
        <v>597</v>
      </c>
      <c r="C22" s="392"/>
      <c r="D22" s="189">
        <v>11461</v>
      </c>
      <c r="E22" s="192"/>
      <c r="F22" s="202"/>
      <c r="G22" s="221" t="s">
        <v>606</v>
      </c>
      <c r="H22" s="222"/>
      <c r="I22" s="247">
        <v>8910</v>
      </c>
    </row>
    <row r="23" spans="1:9" s="173" customFormat="1" ht="10.5" customHeight="1">
      <c r="A23" s="200"/>
      <c r="B23" s="204"/>
      <c r="C23" s="204"/>
      <c r="D23" s="205"/>
      <c r="E23" s="202"/>
      <c r="F23" s="200"/>
      <c r="G23" s="204"/>
      <c r="H23" s="204"/>
      <c r="I23" s="205"/>
    </row>
    <row r="24" spans="1:9" s="173" customFormat="1" ht="18.75">
      <c r="A24" s="2" t="s">
        <v>607</v>
      </c>
      <c r="B24" s="204"/>
      <c r="C24" s="204"/>
      <c r="D24" s="205"/>
      <c r="E24" s="202"/>
      <c r="F24" s="2" t="s">
        <v>608</v>
      </c>
      <c r="G24" s="204"/>
      <c r="H24" s="204"/>
      <c r="I24" s="205"/>
    </row>
    <row r="25" spans="1:9" s="173" customFormat="1" ht="18.75">
      <c r="A25" s="200"/>
      <c r="B25" s="187" t="s">
        <v>596</v>
      </c>
      <c r="C25" s="165"/>
      <c r="D25" s="220">
        <v>147937</v>
      </c>
      <c r="E25" s="202"/>
      <c r="F25" s="200"/>
      <c r="G25" s="223" t="s">
        <v>605</v>
      </c>
      <c r="H25" s="223"/>
      <c r="I25" s="248">
        <v>154000</v>
      </c>
    </row>
    <row r="26" spans="1:9" s="173" customFormat="1" ht="18.75">
      <c r="A26" s="192"/>
      <c r="B26" s="392" t="s">
        <v>597</v>
      </c>
      <c r="C26" s="392"/>
      <c r="D26" s="227">
        <v>39943</v>
      </c>
      <c r="E26" s="192"/>
      <c r="F26" s="202"/>
      <c r="G26" s="224" t="s">
        <v>606</v>
      </c>
      <c r="H26" s="225"/>
      <c r="I26" s="249">
        <v>33880</v>
      </c>
    </row>
    <row r="27" spans="1:9" s="173" customFormat="1" ht="12" customHeight="1">
      <c r="A27" s="192"/>
      <c r="B27" s="204"/>
      <c r="C27" s="204"/>
      <c r="D27" s="193"/>
      <c r="E27" s="192"/>
      <c r="F27" s="202"/>
      <c r="G27" s="206"/>
      <c r="H27" s="207"/>
      <c r="I27" s="226"/>
    </row>
    <row r="28" spans="1:9" s="173" customFormat="1" ht="33.75" customHeight="1">
      <c r="A28" s="200"/>
      <c r="B28" s="393" t="s">
        <v>600</v>
      </c>
      <c r="C28" s="393"/>
      <c r="D28" s="201">
        <v>55360</v>
      </c>
      <c r="E28" s="202"/>
      <c r="F28" s="394" t="s">
        <v>603</v>
      </c>
      <c r="G28" s="394"/>
      <c r="H28" s="394"/>
      <c r="I28" s="250">
        <v>55360</v>
      </c>
    </row>
    <row r="29" spans="1:9" s="147" customFormat="1" ht="18.75">
      <c r="A29" s="200"/>
      <c r="B29" s="208"/>
      <c r="C29" s="208"/>
      <c r="D29" s="205"/>
      <c r="E29" s="202"/>
      <c r="F29" s="208"/>
      <c r="G29" s="208"/>
      <c r="H29" s="205"/>
      <c r="I29" s="200"/>
    </row>
    <row r="30" spans="1:9" s="167" customFormat="1" ht="37.5" customHeight="1">
      <c r="A30" s="147"/>
      <c r="B30" s="400" t="s">
        <v>616</v>
      </c>
      <c r="C30" s="400"/>
      <c r="D30" s="400"/>
      <c r="E30" s="238"/>
      <c r="F30" s="402" t="s">
        <v>617</v>
      </c>
      <c r="G30" s="402"/>
      <c r="H30" s="402"/>
      <c r="I30" s="234"/>
    </row>
    <row r="31" spans="1:9" s="167" customFormat="1" ht="18.75" customHeight="1">
      <c r="A31" s="147"/>
      <c r="B31" s="401" t="s">
        <v>618</v>
      </c>
      <c r="C31" s="401"/>
      <c r="D31" s="235">
        <v>30000</v>
      </c>
      <c r="E31" s="238"/>
      <c r="F31" s="403" t="s">
        <v>619</v>
      </c>
      <c r="G31" s="403"/>
      <c r="H31" s="403"/>
      <c r="I31" s="236">
        <v>10000</v>
      </c>
    </row>
    <row r="32" spans="1:9" s="167" customFormat="1" ht="37.5" customHeight="1">
      <c r="A32" s="161"/>
      <c r="B32" s="237"/>
      <c r="C32" s="237"/>
      <c r="D32" s="237"/>
      <c r="E32" s="237"/>
      <c r="F32" s="404" t="s">
        <v>616</v>
      </c>
      <c r="G32" s="404"/>
      <c r="H32" s="404"/>
      <c r="I32" s="234"/>
    </row>
    <row r="33" spans="1:9" s="167" customFormat="1" ht="37.5" customHeight="1">
      <c r="A33" s="161"/>
      <c r="B33" s="237"/>
      <c r="C33" s="237"/>
      <c r="D33" s="237"/>
      <c r="E33" s="237"/>
      <c r="F33" s="403" t="s">
        <v>620</v>
      </c>
      <c r="G33" s="403"/>
      <c r="H33" s="403"/>
      <c r="I33" s="236">
        <v>20000</v>
      </c>
    </row>
    <row r="34" spans="1:9" s="147" customFormat="1" ht="18.75">
      <c r="A34" s="212"/>
      <c r="B34" s="212"/>
      <c r="C34" s="212"/>
      <c r="D34" s="212"/>
      <c r="E34" s="212"/>
      <c r="F34" s="215"/>
      <c r="G34" s="212"/>
      <c r="H34" s="212"/>
      <c r="I34" s="200"/>
    </row>
    <row r="35" spans="1:9" s="147" customFormat="1" ht="20.25">
      <c r="A35" s="397" t="s">
        <v>582</v>
      </c>
      <c r="B35" s="397"/>
      <c r="C35" s="397"/>
      <c r="D35" s="397"/>
      <c r="E35" s="397"/>
      <c r="F35" s="397"/>
      <c r="G35" s="397"/>
      <c r="H35" s="397"/>
      <c r="I35" s="397"/>
    </row>
    <row r="36" spans="1:9" s="147" customFormat="1" ht="18.75">
      <c r="A36" s="398" t="s">
        <v>583</v>
      </c>
      <c r="B36" s="398"/>
      <c r="C36" s="398"/>
      <c r="D36" s="398"/>
      <c r="E36" s="398"/>
      <c r="F36" s="398"/>
      <c r="G36" s="398"/>
      <c r="H36" s="398"/>
      <c r="I36" s="398"/>
    </row>
    <row r="37" spans="1:9" ht="18.75">
      <c r="A37" s="398" t="s">
        <v>595</v>
      </c>
      <c r="B37" s="398"/>
      <c r="C37" s="398"/>
      <c r="D37" s="398"/>
      <c r="E37" s="398"/>
      <c r="F37" s="398"/>
      <c r="G37" s="398"/>
      <c r="H37" s="398"/>
      <c r="I37" s="398"/>
    </row>
    <row r="38" spans="1:9" ht="18.75" customHeight="1">
      <c r="A38" s="399" t="s">
        <v>584</v>
      </c>
      <c r="B38" s="399"/>
      <c r="C38" s="399"/>
      <c r="D38" s="399"/>
      <c r="E38" s="399"/>
      <c r="F38" s="399"/>
      <c r="G38" s="399"/>
      <c r="H38" s="399"/>
      <c r="I38" s="399"/>
    </row>
    <row r="39" spans="1:9" ht="12" customHeight="1">
      <c r="A39" s="147"/>
      <c r="B39" s="147"/>
      <c r="C39" s="147"/>
      <c r="D39" s="147"/>
      <c r="E39" s="147"/>
      <c r="F39" s="148"/>
      <c r="G39" s="147"/>
      <c r="H39" s="147"/>
      <c r="I39" s="209"/>
    </row>
    <row r="40" spans="1:9" s="149" customFormat="1" ht="18.75">
      <c r="A40" s="183" t="s">
        <v>586</v>
      </c>
      <c r="B40" s="183"/>
      <c r="C40" s="183"/>
      <c r="D40" s="183"/>
      <c r="E40" s="183"/>
      <c r="F40" s="184"/>
      <c r="G40" s="183"/>
      <c r="H40" s="183"/>
      <c r="I40" s="183"/>
    </row>
    <row r="41" spans="1:9" s="147" customFormat="1" ht="18.75">
      <c r="A41" s="198" t="s">
        <v>587</v>
      </c>
      <c r="B41" s="198"/>
      <c r="C41" s="198"/>
      <c r="D41" s="198"/>
      <c r="E41" s="198"/>
      <c r="F41" s="198" t="s">
        <v>588</v>
      </c>
      <c r="G41" s="198"/>
      <c r="H41" s="198"/>
      <c r="I41" s="192"/>
    </row>
    <row r="42" spans="1:9" s="147" customFormat="1" ht="16.5" customHeight="1">
      <c r="A42" s="199" t="s">
        <v>585</v>
      </c>
      <c r="B42" s="198"/>
      <c r="C42" s="198"/>
      <c r="D42" s="198"/>
      <c r="E42" s="198"/>
      <c r="F42" s="192"/>
      <c r="G42" s="192"/>
      <c r="H42" s="192"/>
      <c r="I42" s="192"/>
    </row>
    <row r="43" spans="1:9" s="149" customFormat="1" ht="15.75" customHeight="1">
      <c r="A43" s="192" t="s">
        <v>589</v>
      </c>
      <c r="B43" s="192"/>
      <c r="C43" s="192"/>
      <c r="D43" s="192"/>
      <c r="E43" s="192"/>
      <c r="F43" s="202" t="s">
        <v>598</v>
      </c>
      <c r="G43" s="206"/>
      <c r="H43" s="207"/>
      <c r="I43" s="211"/>
    </row>
    <row r="44" spans="1:9" s="167" customFormat="1" ht="18.75">
      <c r="A44" s="200"/>
      <c r="B44" s="187" t="s">
        <v>596</v>
      </c>
      <c r="C44" s="165"/>
      <c r="D44" s="201">
        <v>16536</v>
      </c>
      <c r="E44" s="202"/>
      <c r="F44" s="187" t="s">
        <v>596</v>
      </c>
      <c r="G44" s="165"/>
      <c r="H44" s="176"/>
      <c r="I44" s="201">
        <v>26000</v>
      </c>
    </row>
    <row r="45" spans="1:9" s="147" customFormat="1" ht="36.75" customHeight="1">
      <c r="A45" s="200"/>
      <c r="B45" s="392" t="s">
        <v>597</v>
      </c>
      <c r="C45" s="392"/>
      <c r="D45" s="203">
        <v>4464</v>
      </c>
      <c r="E45" s="202"/>
      <c r="F45" s="396" t="s">
        <v>599</v>
      </c>
      <c r="G45" s="396"/>
      <c r="H45" s="163"/>
      <c r="I45" s="203">
        <v>91790</v>
      </c>
    </row>
    <row r="46" spans="1:9" ht="18.75" customHeight="1">
      <c r="A46" s="200"/>
      <c r="B46" s="392" t="s">
        <v>600</v>
      </c>
      <c r="C46" s="392"/>
      <c r="D46" s="203">
        <v>96790</v>
      </c>
      <c r="E46" s="202"/>
      <c r="F46" s="208"/>
      <c r="G46" s="208"/>
      <c r="H46" s="205"/>
      <c r="I46" s="209"/>
    </row>
    <row r="47" spans="1:9" ht="17.25">
      <c r="A47" s="200"/>
      <c r="B47" s="212"/>
      <c r="C47" s="212"/>
      <c r="D47" s="212"/>
      <c r="E47" s="212"/>
      <c r="F47" s="200"/>
      <c r="G47" s="213"/>
      <c r="H47" s="212"/>
      <c r="I47" s="209"/>
    </row>
    <row r="48" spans="1:9" s="147" customFormat="1" ht="18.75">
      <c r="A48" s="196" t="s">
        <v>614</v>
      </c>
      <c r="B48" s="168"/>
      <c r="C48" s="168"/>
      <c r="D48" s="168"/>
      <c r="E48" s="168"/>
      <c r="F48" s="177"/>
      <c r="G48" s="168"/>
      <c r="H48" s="214"/>
      <c r="I48" s="200"/>
    </row>
    <row r="49" spans="1:9" ht="18.75" customHeight="1">
      <c r="A49" s="212"/>
      <c r="B49" s="212"/>
      <c r="C49" s="212"/>
      <c r="D49" s="212"/>
      <c r="E49" s="212"/>
      <c r="F49" s="395" t="s">
        <v>590</v>
      </c>
      <c r="G49" s="395"/>
      <c r="H49" s="218"/>
      <c r="I49" s="193"/>
    </row>
    <row r="50" spans="1:9" ht="18.75" customHeight="1">
      <c r="A50" s="212"/>
      <c r="B50" s="212"/>
      <c r="C50" s="212"/>
      <c r="D50" s="212"/>
      <c r="E50" s="168"/>
      <c r="F50" s="395" t="s">
        <v>87</v>
      </c>
      <c r="G50" s="395"/>
      <c r="H50" s="215"/>
      <c r="I50" s="193"/>
    </row>
    <row r="51" spans="1:9" ht="16.5" customHeight="1">
      <c r="A51" s="212"/>
      <c r="B51" s="212"/>
      <c r="C51" s="212"/>
      <c r="D51" s="212"/>
      <c r="E51" s="212"/>
      <c r="F51" s="215"/>
      <c r="G51" s="212"/>
      <c r="H51" s="212"/>
      <c r="I51" s="193"/>
    </row>
    <row r="52" spans="1:9" ht="16.5" customHeight="1">
      <c r="A52" s="212"/>
      <c r="B52" s="212"/>
      <c r="C52" s="212"/>
      <c r="D52" s="212"/>
      <c r="E52" s="212"/>
      <c r="F52" s="215"/>
      <c r="G52" s="212"/>
      <c r="H52" s="212"/>
      <c r="I52" s="193"/>
    </row>
    <row r="53" spans="1:9" ht="17.25" customHeight="1">
      <c r="A53" s="200"/>
      <c r="B53" s="212"/>
      <c r="C53" s="212"/>
      <c r="D53" s="212"/>
      <c r="E53" s="212"/>
      <c r="F53" s="200"/>
      <c r="G53" s="213"/>
      <c r="H53" s="212"/>
      <c r="I53" s="212"/>
    </row>
    <row r="54" spans="1:9" ht="17.25">
      <c r="A54" s="212"/>
      <c r="B54" s="212"/>
      <c r="C54" s="212"/>
      <c r="D54" s="212"/>
      <c r="E54" s="212"/>
      <c r="F54" s="212"/>
      <c r="G54" s="215"/>
      <c r="H54" s="212"/>
      <c r="I54" s="212"/>
    </row>
    <row r="55" spans="1:9" ht="17.25">
      <c r="A55" s="200"/>
      <c r="B55" s="200"/>
      <c r="C55" s="212"/>
      <c r="D55" s="212"/>
      <c r="E55" s="212"/>
      <c r="F55" s="200"/>
      <c r="G55" s="210"/>
      <c r="H55" s="212"/>
      <c r="I55" s="212"/>
    </row>
    <row r="56" spans="1:9" ht="17.25">
      <c r="A56" s="200"/>
      <c r="B56" s="200"/>
      <c r="C56" s="212"/>
      <c r="D56" s="212"/>
      <c r="E56" s="212"/>
      <c r="F56" s="200"/>
      <c r="G56" s="210"/>
      <c r="H56" s="212"/>
      <c r="I56" s="212"/>
    </row>
    <row r="57" spans="1:9" ht="17.25">
      <c r="A57" s="200"/>
      <c r="B57" s="212"/>
      <c r="C57" s="212"/>
      <c r="D57" s="212"/>
      <c r="E57" s="212"/>
      <c r="F57" s="200"/>
      <c r="G57" s="213"/>
      <c r="H57" s="212"/>
      <c r="I57" s="212"/>
    </row>
    <row r="58" spans="1:9" ht="17.25">
      <c r="A58" s="200"/>
      <c r="B58" s="212"/>
      <c r="C58" s="212"/>
      <c r="D58" s="212"/>
      <c r="E58" s="212"/>
      <c r="F58" s="200"/>
      <c r="G58" s="213"/>
      <c r="H58" s="212"/>
      <c r="I58" s="212"/>
    </row>
    <row r="59" spans="1:9" s="173" customFormat="1" ht="18.75">
      <c r="A59" s="196"/>
      <c r="B59" s="168"/>
      <c r="C59" s="168"/>
      <c r="D59" s="168"/>
      <c r="E59" s="168"/>
      <c r="F59" s="168"/>
      <c r="G59" s="177"/>
      <c r="H59" s="186"/>
      <c r="I59" s="186"/>
    </row>
    <row r="60" spans="1:9" s="173" customFormat="1" ht="18.75">
      <c r="A60" s="196"/>
      <c r="B60" s="168"/>
      <c r="C60" s="168"/>
      <c r="D60" s="168"/>
      <c r="E60" s="168"/>
      <c r="F60" s="216"/>
      <c r="G60" s="217"/>
      <c r="H60" s="218"/>
      <c r="I60" s="218"/>
    </row>
    <row r="61" spans="1:9" s="147" customFormat="1" ht="18.75">
      <c r="A61" s="200"/>
      <c r="B61" s="200"/>
      <c r="C61" s="200"/>
      <c r="D61" s="200"/>
      <c r="E61" s="200"/>
      <c r="F61" s="216"/>
      <c r="G61" s="219"/>
      <c r="H61" s="216"/>
      <c r="I61" s="216"/>
    </row>
    <row r="62" spans="1:9" ht="17.25">
      <c r="A62" s="212"/>
      <c r="B62" s="212"/>
      <c r="C62" s="212"/>
      <c r="D62" s="212"/>
      <c r="E62" s="212"/>
      <c r="F62" s="212"/>
      <c r="G62" s="215"/>
      <c r="H62" s="212"/>
      <c r="I62" s="212"/>
    </row>
    <row r="63" spans="1:9" ht="17.25">
      <c r="A63" s="212"/>
      <c r="B63" s="212"/>
      <c r="C63" s="212"/>
      <c r="D63" s="212"/>
      <c r="E63" s="212"/>
      <c r="F63" s="212"/>
      <c r="G63" s="215"/>
      <c r="H63" s="212"/>
      <c r="I63" s="212"/>
    </row>
    <row r="64" spans="1:9" ht="17.25">
      <c r="A64" s="212"/>
      <c r="B64" s="212"/>
      <c r="C64" s="212"/>
      <c r="D64" s="212"/>
      <c r="E64" s="212"/>
      <c r="F64" s="212"/>
      <c r="G64" s="215"/>
      <c r="H64" s="212"/>
      <c r="I64" s="212"/>
    </row>
    <row r="65" spans="1:9" ht="17.25">
      <c r="A65" s="212"/>
      <c r="B65" s="212"/>
      <c r="C65" s="212"/>
      <c r="D65" s="212"/>
      <c r="E65" s="212"/>
      <c r="F65" s="212"/>
      <c r="G65" s="215"/>
      <c r="H65" s="212"/>
      <c r="I65" s="212"/>
    </row>
    <row r="66" spans="1:9" ht="17.25">
      <c r="A66" s="212"/>
      <c r="B66" s="212"/>
      <c r="C66" s="212"/>
      <c r="D66" s="212"/>
      <c r="E66" s="212"/>
      <c r="F66" s="212"/>
      <c r="G66" s="215"/>
      <c r="H66" s="212"/>
      <c r="I66" s="212"/>
    </row>
    <row r="67" spans="1:9" ht="17.25">
      <c r="A67" s="212"/>
      <c r="B67" s="212"/>
      <c r="C67" s="212"/>
      <c r="D67" s="212"/>
      <c r="E67" s="212"/>
      <c r="F67" s="212"/>
      <c r="G67" s="215"/>
      <c r="H67" s="212"/>
      <c r="I67" s="212"/>
    </row>
    <row r="68" spans="1:9" ht="17.25">
      <c r="A68" s="212"/>
      <c r="B68" s="212"/>
      <c r="C68" s="212"/>
      <c r="D68" s="212"/>
      <c r="E68" s="212"/>
      <c r="F68" s="212"/>
      <c r="G68" s="215"/>
      <c r="H68" s="212"/>
      <c r="I68" s="212"/>
    </row>
    <row r="69" spans="1:9" ht="17.25">
      <c r="A69" s="212"/>
      <c r="B69" s="212"/>
      <c r="C69" s="212"/>
      <c r="D69" s="212"/>
      <c r="E69" s="212"/>
      <c r="F69" s="212"/>
      <c r="G69" s="215"/>
      <c r="H69" s="212"/>
      <c r="I69" s="212"/>
    </row>
    <row r="70" spans="1:9" ht="17.25">
      <c r="A70" s="212"/>
      <c r="B70" s="212"/>
      <c r="C70" s="212"/>
      <c r="D70" s="212"/>
      <c r="E70" s="212"/>
      <c r="F70" s="212"/>
      <c r="G70" s="215"/>
      <c r="H70" s="212"/>
      <c r="I70" s="212"/>
    </row>
    <row r="71" spans="1:9" ht="17.25">
      <c r="A71" s="212"/>
      <c r="B71" s="212"/>
      <c r="C71" s="212"/>
      <c r="D71" s="212"/>
      <c r="E71" s="212"/>
      <c r="F71" s="212"/>
      <c r="G71" s="215"/>
      <c r="H71" s="212"/>
      <c r="I71" s="212"/>
    </row>
  </sheetData>
  <sheetProtection/>
  <mergeCells count="23">
    <mergeCell ref="B30:D30"/>
    <mergeCell ref="B31:C31"/>
    <mergeCell ref="F30:H30"/>
    <mergeCell ref="F31:H31"/>
    <mergeCell ref="F32:H32"/>
    <mergeCell ref="F33:H33"/>
    <mergeCell ref="F50:G50"/>
    <mergeCell ref="B45:C45"/>
    <mergeCell ref="B46:C46"/>
    <mergeCell ref="F49:G49"/>
    <mergeCell ref="F45:G45"/>
    <mergeCell ref="A35:I35"/>
    <mergeCell ref="A36:I36"/>
    <mergeCell ref="A37:I37"/>
    <mergeCell ref="A38:I38"/>
    <mergeCell ref="B26:C26"/>
    <mergeCell ref="B22:C22"/>
    <mergeCell ref="B28:C28"/>
    <mergeCell ref="B7:F7"/>
    <mergeCell ref="F28:H28"/>
    <mergeCell ref="A1:I1"/>
    <mergeCell ref="A2:I2"/>
    <mergeCell ref="B11:F11"/>
  </mergeCells>
  <printOptions/>
  <pageMargins left="0.7086614173228347" right="0.7086614173228347" top="0.2755905511811024" bottom="0.2755905511811024" header="0.1968503937007874" footer="0.1574803149606299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1" width="2.28125" style="0" customWidth="1"/>
    <col min="2" max="2" width="28.8515625" style="0" customWidth="1"/>
    <col min="3" max="3" width="2.8515625" style="0" customWidth="1"/>
    <col min="4" max="4" width="8.421875" style="0" bestFit="1" customWidth="1"/>
    <col min="5" max="5" width="9.8515625" style="0" customWidth="1"/>
    <col min="6" max="6" width="22.8515625" style="42" customWidth="1"/>
    <col min="7" max="7" width="11.7109375" style="0" bestFit="1" customWidth="1"/>
    <col min="9" max="9" width="24.57421875" style="0" customWidth="1"/>
    <col min="10" max="10" width="8.7109375" style="42" customWidth="1"/>
  </cols>
  <sheetData>
    <row r="1" spans="1:10" ht="20.25">
      <c r="A1" s="397" t="s">
        <v>582</v>
      </c>
      <c r="B1" s="397"/>
      <c r="C1" s="397"/>
      <c r="D1" s="397"/>
      <c r="E1" s="397"/>
      <c r="F1" s="397"/>
      <c r="G1" s="397"/>
      <c r="H1" s="397"/>
      <c r="I1" s="143"/>
      <c r="J1" s="143"/>
    </row>
    <row r="2" spans="1:10" ht="18.75">
      <c r="A2" s="398" t="s">
        <v>583</v>
      </c>
      <c r="B2" s="398"/>
      <c r="C2" s="398"/>
      <c r="D2" s="398"/>
      <c r="E2" s="398"/>
      <c r="F2" s="398"/>
      <c r="G2" s="398"/>
      <c r="H2" s="398"/>
      <c r="I2" s="144"/>
      <c r="J2" s="144"/>
    </row>
    <row r="3" spans="1:10" ht="18.75">
      <c r="A3" s="398" t="s">
        <v>595</v>
      </c>
      <c r="B3" s="398"/>
      <c r="C3" s="398"/>
      <c r="D3" s="398"/>
      <c r="E3" s="398"/>
      <c r="F3" s="398"/>
      <c r="G3" s="398"/>
      <c r="H3" s="398"/>
      <c r="I3" s="144"/>
      <c r="J3" s="144"/>
    </row>
    <row r="4" spans="1:10" ht="18.75">
      <c r="A4" s="145"/>
      <c r="B4" s="145"/>
      <c r="C4" s="145"/>
      <c r="D4" s="145"/>
      <c r="E4" s="145"/>
      <c r="F4" s="146"/>
      <c r="G4" s="145"/>
      <c r="H4" s="145"/>
      <c r="I4" s="145"/>
      <c r="J4" s="146"/>
    </row>
    <row r="5" spans="1:10" ht="18.75">
      <c r="A5" s="147"/>
      <c r="B5" s="147"/>
      <c r="C5" s="147"/>
      <c r="D5" s="147"/>
      <c r="E5" s="147"/>
      <c r="F5" s="399" t="s">
        <v>584</v>
      </c>
      <c r="G5" s="399"/>
      <c r="H5" s="147"/>
      <c r="J5" s="148"/>
    </row>
    <row r="6" spans="1:10" ht="18.75">
      <c r="A6" s="147"/>
      <c r="B6" s="147"/>
      <c r="C6" s="147"/>
      <c r="D6" s="147"/>
      <c r="E6" s="147"/>
      <c r="F6" s="148"/>
      <c r="G6" s="147"/>
      <c r="H6" s="147"/>
      <c r="I6" s="147"/>
      <c r="J6" s="148"/>
    </row>
    <row r="7" spans="1:10" ht="18.75">
      <c r="A7" s="149" t="s">
        <v>586</v>
      </c>
      <c r="B7" s="149"/>
      <c r="C7" s="149"/>
      <c r="D7" s="149"/>
      <c r="E7" s="149"/>
      <c r="F7" s="150"/>
      <c r="G7" s="149"/>
      <c r="H7" s="149"/>
      <c r="I7" s="149"/>
      <c r="J7" s="150"/>
    </row>
    <row r="8" spans="1:10" ht="19.5">
      <c r="A8" s="154" t="s">
        <v>587</v>
      </c>
      <c r="B8" s="154"/>
      <c r="C8" s="154"/>
      <c r="D8" s="154"/>
      <c r="E8" s="154"/>
      <c r="F8" s="154" t="s">
        <v>588</v>
      </c>
      <c r="G8" s="154"/>
      <c r="H8" s="154"/>
      <c r="I8" s="155"/>
      <c r="J8"/>
    </row>
    <row r="9" spans="1:10" ht="19.5">
      <c r="A9" s="156" t="s">
        <v>585</v>
      </c>
      <c r="B9" s="154"/>
      <c r="C9" s="154"/>
      <c r="D9" s="154"/>
      <c r="E9" s="154"/>
      <c r="F9" s="151"/>
      <c r="G9" s="151"/>
      <c r="H9" s="151"/>
      <c r="I9" s="155"/>
      <c r="J9"/>
    </row>
    <row r="10" spans="1:10" ht="19.5">
      <c r="A10" s="151" t="s">
        <v>589</v>
      </c>
      <c r="B10" s="151"/>
      <c r="C10" s="151"/>
      <c r="D10" s="151"/>
      <c r="E10" s="151"/>
      <c r="F10" s="161" t="s">
        <v>598</v>
      </c>
      <c r="G10" s="157"/>
      <c r="H10" s="158"/>
      <c r="I10" s="152"/>
      <c r="J10"/>
    </row>
    <row r="11" spans="1:12" ht="18.75" customHeight="1">
      <c r="A11" s="147"/>
      <c r="B11" s="153" t="s">
        <v>596</v>
      </c>
      <c r="C11" s="159"/>
      <c r="D11" s="160">
        <v>16536</v>
      </c>
      <c r="E11" s="161"/>
      <c r="F11" s="153" t="s">
        <v>596</v>
      </c>
      <c r="G11" s="159"/>
      <c r="H11" s="160">
        <v>26000</v>
      </c>
      <c r="J11"/>
      <c r="L11" s="162"/>
    </row>
    <row r="12" spans="1:10" ht="39" customHeight="1">
      <c r="A12" s="147"/>
      <c r="B12" s="178" t="s">
        <v>597</v>
      </c>
      <c r="C12" s="164"/>
      <c r="D12" s="179">
        <v>4464</v>
      </c>
      <c r="E12" s="161"/>
      <c r="F12" s="406" t="s">
        <v>599</v>
      </c>
      <c r="G12" s="406"/>
      <c r="H12" s="179">
        <v>91790</v>
      </c>
      <c r="J12"/>
    </row>
    <row r="13" spans="1:10" ht="39" customHeight="1">
      <c r="A13" s="147"/>
      <c r="B13" s="178" t="s">
        <v>600</v>
      </c>
      <c r="C13" s="164"/>
      <c r="D13" s="179">
        <v>96790</v>
      </c>
      <c r="E13" s="161"/>
      <c r="F13" s="182"/>
      <c r="G13" s="182"/>
      <c r="H13" s="181"/>
      <c r="J13"/>
    </row>
    <row r="14" spans="1:10" ht="39" customHeight="1">
      <c r="A14" s="147"/>
      <c r="B14" s="180"/>
      <c r="C14" s="161"/>
      <c r="D14" s="181"/>
      <c r="E14" s="161"/>
      <c r="F14" s="182"/>
      <c r="G14" s="182"/>
      <c r="H14" s="181"/>
      <c r="J14"/>
    </row>
    <row r="15" spans="1:7" ht="18.75">
      <c r="A15" s="147"/>
      <c r="F15" s="147"/>
      <c r="G15" s="166"/>
    </row>
    <row r="16" spans="1:7" ht="18.75">
      <c r="A16" s="147"/>
      <c r="F16" s="147"/>
      <c r="G16" s="166"/>
    </row>
    <row r="17" spans="1:9" ht="18.75">
      <c r="A17" s="167" t="s">
        <v>601</v>
      </c>
      <c r="B17" s="168"/>
      <c r="C17" s="169"/>
      <c r="D17" s="169"/>
      <c r="E17" s="169"/>
      <c r="F17" s="170"/>
      <c r="G17" s="168"/>
      <c r="H17" s="171"/>
      <c r="I17" s="172"/>
    </row>
    <row r="20" spans="5:8" ht="18.75">
      <c r="E20" s="405" t="s">
        <v>590</v>
      </c>
      <c r="F20" s="405"/>
      <c r="G20" s="405"/>
      <c r="H20" s="405"/>
    </row>
    <row r="21" spans="5:8" ht="18.75">
      <c r="E21" s="168"/>
      <c r="F21" s="405" t="s">
        <v>87</v>
      </c>
      <c r="G21" s="405"/>
      <c r="H21" s="42"/>
    </row>
    <row r="25" spans="2:6" ht="15">
      <c r="B25" t="s">
        <v>631</v>
      </c>
      <c r="F25" s="42">
        <v>1000000</v>
      </c>
    </row>
    <row r="27" spans="2:6" ht="15">
      <c r="B27" t="s">
        <v>632</v>
      </c>
      <c r="F27" s="42">
        <v>5000</v>
      </c>
    </row>
    <row r="29" spans="2:6" ht="15">
      <c r="B29" t="s">
        <v>633</v>
      </c>
      <c r="F29" s="42">
        <f>F25-F27</f>
        <v>995000</v>
      </c>
    </row>
  </sheetData>
  <sheetProtection/>
  <mergeCells count="7">
    <mergeCell ref="E20:H20"/>
    <mergeCell ref="F21:G21"/>
    <mergeCell ref="F12:G12"/>
    <mergeCell ref="A1:H1"/>
    <mergeCell ref="A2:H2"/>
    <mergeCell ref="A3:H3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414" t="s">
        <v>559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2" spans="2:25" s="2" customFormat="1" ht="15" customHeight="1">
      <c r="B2" s="118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624</v>
      </c>
      <c r="Q3" s="1" t="s">
        <v>625</v>
      </c>
      <c r="R3" s="1" t="s">
        <v>626</v>
      </c>
      <c r="S3" s="1" t="s">
        <v>627</v>
      </c>
      <c r="T3" s="1" t="s">
        <v>735</v>
      </c>
      <c r="U3" s="1" t="s">
        <v>736</v>
      </c>
      <c r="V3" s="1" t="s">
        <v>737</v>
      </c>
      <c r="W3" s="1" t="s">
        <v>738</v>
      </c>
      <c r="X3" s="1" t="s">
        <v>739</v>
      </c>
      <c r="Y3" s="1" t="s">
        <v>740</v>
      </c>
      <c r="Z3" s="1" t="s">
        <v>741</v>
      </c>
      <c r="AA3" s="1" t="s">
        <v>742</v>
      </c>
    </row>
    <row r="4" spans="1:27" s="11" customFormat="1" ht="15.75">
      <c r="A4" s="1">
        <v>1</v>
      </c>
      <c r="B4" s="407" t="s">
        <v>9</v>
      </c>
      <c r="C4" s="407" t="s">
        <v>404</v>
      </c>
      <c r="D4" s="407"/>
      <c r="E4" s="407"/>
      <c r="F4" s="407" t="s">
        <v>135</v>
      </c>
      <c r="G4" s="407"/>
      <c r="H4" s="407"/>
      <c r="I4" s="407" t="s">
        <v>136</v>
      </c>
      <c r="J4" s="407"/>
      <c r="K4" s="407"/>
      <c r="L4" s="407" t="s">
        <v>5</v>
      </c>
      <c r="M4" s="407"/>
      <c r="N4" s="407"/>
      <c r="O4" s="407" t="s">
        <v>9</v>
      </c>
      <c r="P4" s="407" t="s">
        <v>404</v>
      </c>
      <c r="Q4" s="407"/>
      <c r="R4" s="407"/>
      <c r="S4" s="407" t="s">
        <v>135</v>
      </c>
      <c r="T4" s="407"/>
      <c r="U4" s="407"/>
      <c r="V4" s="407" t="s">
        <v>136</v>
      </c>
      <c r="W4" s="407"/>
      <c r="X4" s="407"/>
      <c r="Y4" s="407" t="s">
        <v>5</v>
      </c>
      <c r="Z4" s="407"/>
      <c r="AA4" s="407"/>
    </row>
    <row r="5" spans="1:27" s="327" customFormat="1" ht="12.75">
      <c r="A5" s="329">
        <v>2</v>
      </c>
      <c r="B5" s="407"/>
      <c r="C5" s="330" t="s">
        <v>4</v>
      </c>
      <c r="D5" s="374" t="s">
        <v>704</v>
      </c>
      <c r="E5" s="374" t="s">
        <v>705</v>
      </c>
      <c r="F5" s="330" t="s">
        <v>4</v>
      </c>
      <c r="G5" s="374" t="s">
        <v>704</v>
      </c>
      <c r="H5" s="374" t="s">
        <v>705</v>
      </c>
      <c r="I5" s="330" t="s">
        <v>4</v>
      </c>
      <c r="J5" s="374" t="s">
        <v>704</v>
      </c>
      <c r="K5" s="374" t="s">
        <v>705</v>
      </c>
      <c r="L5" s="330" t="s">
        <v>4</v>
      </c>
      <c r="M5" s="374" t="s">
        <v>704</v>
      </c>
      <c r="N5" s="374" t="s">
        <v>705</v>
      </c>
      <c r="O5" s="407"/>
      <c r="P5" s="330" t="s">
        <v>4</v>
      </c>
      <c r="Q5" s="374" t="s">
        <v>704</v>
      </c>
      <c r="R5" s="374" t="s">
        <v>705</v>
      </c>
      <c r="S5" s="330" t="s">
        <v>4</v>
      </c>
      <c r="T5" s="374" t="s">
        <v>704</v>
      </c>
      <c r="U5" s="374" t="s">
        <v>705</v>
      </c>
      <c r="V5" s="330" t="s">
        <v>4</v>
      </c>
      <c r="W5" s="374" t="s">
        <v>704</v>
      </c>
      <c r="X5" s="374" t="s">
        <v>705</v>
      </c>
      <c r="Y5" s="330" t="s">
        <v>4</v>
      </c>
      <c r="Z5" s="374" t="s">
        <v>704</v>
      </c>
      <c r="AA5" s="374" t="s">
        <v>705</v>
      </c>
    </row>
    <row r="6" spans="1:27" s="96" customFormat="1" ht="16.5">
      <c r="A6" s="1">
        <v>3</v>
      </c>
      <c r="B6" s="413" t="s">
        <v>53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 t="s">
        <v>147</v>
      </c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s="11" customFormat="1" ht="47.25">
      <c r="A7" s="1">
        <v>4</v>
      </c>
      <c r="B7" s="91" t="s">
        <v>303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7020535</v>
      </c>
      <c r="G7" s="5">
        <f>Bevételek!D96</f>
        <v>8737750</v>
      </c>
      <c r="H7" s="5">
        <f>Bevételek!E96</f>
        <v>9755750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7020535</v>
      </c>
      <c r="M7" s="5">
        <f t="shared" si="0"/>
        <v>8737750</v>
      </c>
      <c r="N7" s="5">
        <f t="shared" si="0"/>
        <v>9755750</v>
      </c>
      <c r="O7" s="93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5804414</v>
      </c>
      <c r="T7" s="5">
        <f>Kiadás!D9</f>
        <v>6277164</v>
      </c>
      <c r="U7" s="5">
        <f>Kiadás!E9</f>
        <v>6453314</v>
      </c>
      <c r="V7" s="5">
        <f>Kiadás!C10</f>
        <v>434000</v>
      </c>
      <c r="W7" s="5">
        <f>Kiadás!D10</f>
        <v>434000</v>
      </c>
      <c r="X7" s="5">
        <f>Kiadás!E10</f>
        <v>434000</v>
      </c>
      <c r="Y7" s="5">
        <f aca="true" t="shared" si="1" ref="Y7:AA11">P7+S7+V7</f>
        <v>6238414</v>
      </c>
      <c r="Z7" s="5">
        <f t="shared" si="1"/>
        <v>6711164</v>
      </c>
      <c r="AA7" s="5">
        <f t="shared" si="1"/>
        <v>6887314</v>
      </c>
    </row>
    <row r="8" spans="1:27" s="11" customFormat="1" ht="45">
      <c r="A8" s="1">
        <v>5</v>
      </c>
      <c r="B8" s="91" t="s">
        <v>325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529000</v>
      </c>
      <c r="G8" s="5">
        <f>Bevételek!D159</f>
        <v>529000</v>
      </c>
      <c r="H8" s="5">
        <f>Bevételek!E159</f>
        <v>536290</v>
      </c>
      <c r="I8" s="5">
        <f>Bevételek!C160</f>
        <v>4266000</v>
      </c>
      <c r="J8" s="5">
        <f>Bevételek!D160</f>
        <v>4266000</v>
      </c>
      <c r="K8" s="5">
        <f>Bevételek!E160</f>
        <v>4266000</v>
      </c>
      <c r="L8" s="5">
        <f t="shared" si="0"/>
        <v>4795000</v>
      </c>
      <c r="M8" s="5">
        <f t="shared" si="0"/>
        <v>4795000</v>
      </c>
      <c r="N8" s="5">
        <f t="shared" si="0"/>
        <v>4802290</v>
      </c>
      <c r="O8" s="93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1219651</v>
      </c>
      <c r="T8" s="5">
        <f>Kiadás!D13</f>
        <v>1306466</v>
      </c>
      <c r="U8" s="5">
        <f>Kiadás!E13</f>
        <v>1369879</v>
      </c>
      <c r="V8" s="5">
        <f>Kiadás!C14</f>
        <v>111080</v>
      </c>
      <c r="W8" s="5">
        <f>Kiadás!D14</f>
        <v>111080</v>
      </c>
      <c r="X8" s="5">
        <f>Kiadás!E14</f>
        <v>111080</v>
      </c>
      <c r="Y8" s="5">
        <f t="shared" si="1"/>
        <v>1330731</v>
      </c>
      <c r="Z8" s="5">
        <f t="shared" si="1"/>
        <v>1417546</v>
      </c>
      <c r="AA8" s="5">
        <f t="shared" si="1"/>
        <v>1480959</v>
      </c>
    </row>
    <row r="9" spans="1:27" s="11" customFormat="1" ht="15.75">
      <c r="A9" s="1">
        <v>6</v>
      </c>
      <c r="B9" s="91" t="s">
        <v>53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747460</v>
      </c>
      <c r="G9" s="5">
        <f>Bevételek!D216</f>
        <v>826647</v>
      </c>
      <c r="H9" s="5">
        <f>Bevételek!E216</f>
        <v>926690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747460</v>
      </c>
      <c r="M9" s="5">
        <f t="shared" si="0"/>
        <v>826647</v>
      </c>
      <c r="N9" s="5">
        <f t="shared" si="0"/>
        <v>926690</v>
      </c>
      <c r="O9" s="93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4893640</v>
      </c>
      <c r="T9" s="5">
        <f>Kiadás!D17</f>
        <v>5087257</v>
      </c>
      <c r="U9" s="5">
        <f>Kiadás!E17</f>
        <v>5210927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4893640</v>
      </c>
      <c r="Z9" s="5">
        <f t="shared" si="1"/>
        <v>5087257</v>
      </c>
      <c r="AA9" s="5">
        <f t="shared" si="1"/>
        <v>5210927</v>
      </c>
    </row>
    <row r="10" spans="1:27" s="11" customFormat="1" ht="15.75">
      <c r="A10" s="1">
        <v>7</v>
      </c>
      <c r="B10" s="415" t="s">
        <v>382</v>
      </c>
      <c r="C10" s="412">
        <f>Bevételek!C249</f>
        <v>0</v>
      </c>
      <c r="D10" s="412">
        <f>Bevételek!D249</f>
        <v>0</v>
      </c>
      <c r="E10" s="412">
        <f>Bevételek!E249</f>
        <v>0</v>
      </c>
      <c r="F10" s="412">
        <f>Bevételek!C250</f>
        <v>100000</v>
      </c>
      <c r="G10" s="412">
        <f>Bevételek!D250</f>
        <v>100000</v>
      </c>
      <c r="H10" s="412">
        <f>Bevételek!E250</f>
        <v>100000</v>
      </c>
      <c r="I10" s="412">
        <f>Bevételek!C251</f>
        <v>0</v>
      </c>
      <c r="J10" s="412">
        <f>Bevételek!D251</f>
        <v>0</v>
      </c>
      <c r="K10" s="412">
        <f>Bevételek!E251</f>
        <v>0</v>
      </c>
      <c r="L10" s="412">
        <f t="shared" si="0"/>
        <v>100000</v>
      </c>
      <c r="M10" s="412">
        <f t="shared" si="0"/>
        <v>100000</v>
      </c>
      <c r="N10" s="412">
        <f t="shared" si="0"/>
        <v>100000</v>
      </c>
      <c r="O10" s="93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508400</v>
      </c>
      <c r="T10" s="5">
        <f>Kiadás!D62</f>
        <v>863200</v>
      </c>
      <c r="U10" s="5">
        <f>Kiadás!E62</f>
        <v>576400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508400</v>
      </c>
      <c r="Z10" s="5">
        <f t="shared" si="1"/>
        <v>863200</v>
      </c>
      <c r="AA10" s="5">
        <f t="shared" si="1"/>
        <v>576400</v>
      </c>
    </row>
    <row r="11" spans="1:27" s="11" customFormat="1" ht="30">
      <c r="A11" s="1">
        <v>8</v>
      </c>
      <c r="B11" s="415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93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1161142</v>
      </c>
      <c r="T11" s="5">
        <f>Kiadás!D125</f>
        <v>1531392</v>
      </c>
      <c r="U11" s="5">
        <f>Kiadás!E125</f>
        <v>1431392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1161142</v>
      </c>
      <c r="Z11" s="5">
        <f t="shared" si="1"/>
        <v>1531392</v>
      </c>
      <c r="AA11" s="5">
        <f t="shared" si="1"/>
        <v>1431392</v>
      </c>
    </row>
    <row r="12" spans="1:27" s="11" customFormat="1" ht="15.75">
      <c r="A12" s="1">
        <v>9</v>
      </c>
      <c r="B12" s="92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8396995</v>
      </c>
      <c r="G12" s="13">
        <f t="shared" si="2"/>
        <v>10193397</v>
      </c>
      <c r="H12" s="13">
        <f t="shared" si="2"/>
        <v>11318730</v>
      </c>
      <c r="I12" s="13">
        <f t="shared" si="2"/>
        <v>4266000</v>
      </c>
      <c r="J12" s="13">
        <f t="shared" si="2"/>
        <v>4266000</v>
      </c>
      <c r="K12" s="13">
        <f t="shared" si="2"/>
        <v>4266000</v>
      </c>
      <c r="L12" s="13">
        <f t="shared" si="2"/>
        <v>12662995</v>
      </c>
      <c r="M12" s="13">
        <f t="shared" si="2"/>
        <v>14459397</v>
      </c>
      <c r="N12" s="13">
        <f t="shared" si="2"/>
        <v>15584730</v>
      </c>
      <c r="O12" s="92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13587247</v>
      </c>
      <c r="T12" s="13">
        <f t="shared" si="3"/>
        <v>15065479</v>
      </c>
      <c r="U12" s="13">
        <f t="shared" si="3"/>
        <v>15041912</v>
      </c>
      <c r="V12" s="13">
        <f t="shared" si="3"/>
        <v>545080</v>
      </c>
      <c r="W12" s="13">
        <f t="shared" si="3"/>
        <v>545080</v>
      </c>
      <c r="X12" s="13">
        <f t="shared" si="3"/>
        <v>545080</v>
      </c>
      <c r="Y12" s="13">
        <f t="shared" si="3"/>
        <v>14132327</v>
      </c>
      <c r="Z12" s="13">
        <f t="shared" si="3"/>
        <v>15610559</v>
      </c>
      <c r="AA12" s="13">
        <f t="shared" si="3"/>
        <v>15586992</v>
      </c>
    </row>
    <row r="13" spans="1:27" s="11" customFormat="1" ht="15.75">
      <c r="A13" s="1">
        <v>10</v>
      </c>
      <c r="B13" s="94" t="s">
        <v>152</v>
      </c>
      <c r="C13" s="95">
        <f aca="true" t="shared" si="4" ref="C13:N13">C12-P12</f>
        <v>0</v>
      </c>
      <c r="D13" s="95">
        <f t="shared" si="4"/>
        <v>0</v>
      </c>
      <c r="E13" s="95">
        <f t="shared" si="4"/>
        <v>0</v>
      </c>
      <c r="F13" s="95">
        <f t="shared" si="4"/>
        <v>-5190252</v>
      </c>
      <c r="G13" s="95">
        <f t="shared" si="4"/>
        <v>-4872082</v>
      </c>
      <c r="H13" s="95">
        <f t="shared" si="4"/>
        <v>-3723182</v>
      </c>
      <c r="I13" s="95">
        <f t="shared" si="4"/>
        <v>3720920</v>
      </c>
      <c r="J13" s="95">
        <f t="shared" si="4"/>
        <v>3720920</v>
      </c>
      <c r="K13" s="95">
        <f t="shared" si="4"/>
        <v>3720920</v>
      </c>
      <c r="L13" s="95">
        <f t="shared" si="4"/>
        <v>-1469332</v>
      </c>
      <c r="M13" s="95">
        <f t="shared" si="4"/>
        <v>-1151162</v>
      </c>
      <c r="N13" s="95">
        <f t="shared" si="4"/>
        <v>-2262</v>
      </c>
      <c r="O13" s="409" t="s">
        <v>138</v>
      </c>
      <c r="P13" s="408">
        <f>Kiadás!C153</f>
        <v>0</v>
      </c>
      <c r="Q13" s="408">
        <f>Kiadás!D153</f>
        <v>0</v>
      </c>
      <c r="R13" s="408">
        <f>Kiadás!E153</f>
        <v>0</v>
      </c>
      <c r="S13" s="408">
        <f>Kiadás!C154</f>
        <v>278749</v>
      </c>
      <c r="T13" s="408">
        <f>Kiadás!D154</f>
        <v>278749</v>
      </c>
      <c r="U13" s="408">
        <f>Kiadás!E154</f>
        <v>687982</v>
      </c>
      <c r="V13" s="408">
        <f>Kiadás!C155</f>
        <v>0</v>
      </c>
      <c r="W13" s="408">
        <f>Kiadás!D155</f>
        <v>0</v>
      </c>
      <c r="X13" s="408">
        <f>Kiadás!E155</f>
        <v>0</v>
      </c>
      <c r="Y13" s="408">
        <f>P13+S13+V13</f>
        <v>278749</v>
      </c>
      <c r="Z13" s="408">
        <f>Q13+T13+W13</f>
        <v>278749</v>
      </c>
      <c r="AA13" s="408">
        <f>R13+U13+X13</f>
        <v>687982</v>
      </c>
    </row>
    <row r="14" spans="1:27" s="11" customFormat="1" ht="15.75">
      <c r="A14" s="1">
        <v>11</v>
      </c>
      <c r="B14" s="94" t="s">
        <v>143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6416692</v>
      </c>
      <c r="G14" s="5">
        <f>Bevételek!D272</f>
        <v>6324902</v>
      </c>
      <c r="H14" s="5">
        <f>Bevételek!E272</f>
        <v>6324902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 aca="true" t="shared" si="5" ref="L14:N15">C14+F14+I14</f>
        <v>6416692</v>
      </c>
      <c r="M14" s="5">
        <f t="shared" si="5"/>
        <v>6324902</v>
      </c>
      <c r="N14" s="5">
        <f t="shared" si="5"/>
        <v>6324902</v>
      </c>
      <c r="O14" s="409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</row>
    <row r="15" spans="1:27" s="11" customFormat="1" ht="15.75">
      <c r="A15" s="1">
        <v>12</v>
      </c>
      <c r="B15" s="94" t="s">
        <v>144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0</v>
      </c>
      <c r="H15" s="5">
        <f>Bevételek!E293</f>
        <v>409233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0</v>
      </c>
      <c r="N15" s="5">
        <f t="shared" si="5"/>
        <v>409233</v>
      </c>
      <c r="O15" s="409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</row>
    <row r="16" spans="1:27" s="11" customFormat="1" ht="31.5">
      <c r="A16" s="1">
        <v>13</v>
      </c>
      <c r="B16" s="92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14813687</v>
      </c>
      <c r="G16" s="14">
        <f t="shared" si="6"/>
        <v>16518299</v>
      </c>
      <c r="H16" s="14">
        <f t="shared" si="6"/>
        <v>18052865</v>
      </c>
      <c r="I16" s="14">
        <f t="shared" si="6"/>
        <v>4266000</v>
      </c>
      <c r="J16" s="14">
        <f t="shared" si="6"/>
        <v>4266000</v>
      </c>
      <c r="K16" s="14">
        <f t="shared" si="6"/>
        <v>4266000</v>
      </c>
      <c r="L16" s="14">
        <f t="shared" si="6"/>
        <v>19079687</v>
      </c>
      <c r="M16" s="14">
        <f t="shared" si="6"/>
        <v>20784299</v>
      </c>
      <c r="N16" s="14">
        <f t="shared" si="6"/>
        <v>22318865</v>
      </c>
      <c r="O16" s="92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13865996</v>
      </c>
      <c r="T16" s="14">
        <f t="shared" si="7"/>
        <v>15344228</v>
      </c>
      <c r="U16" s="14">
        <f t="shared" si="7"/>
        <v>15729894</v>
      </c>
      <c r="V16" s="14">
        <f t="shared" si="7"/>
        <v>545080</v>
      </c>
      <c r="W16" s="14">
        <f t="shared" si="7"/>
        <v>545080</v>
      </c>
      <c r="X16" s="14">
        <f t="shared" si="7"/>
        <v>545080</v>
      </c>
      <c r="Y16" s="14">
        <f t="shared" si="7"/>
        <v>14411076</v>
      </c>
      <c r="Z16" s="14">
        <f t="shared" si="7"/>
        <v>15889308</v>
      </c>
      <c r="AA16" s="14">
        <f t="shared" si="7"/>
        <v>16274974</v>
      </c>
    </row>
    <row r="17" spans="1:27" s="96" customFormat="1" ht="16.5">
      <c r="A17" s="1">
        <v>14</v>
      </c>
      <c r="B17" s="411" t="s">
        <v>146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0" t="s">
        <v>125</v>
      </c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</row>
    <row r="18" spans="1:27" s="11" customFormat="1" ht="47.25">
      <c r="A18" s="1">
        <v>15</v>
      </c>
      <c r="B18" s="91" t="s">
        <v>312</v>
      </c>
      <c r="C18" s="5">
        <f>Bevételek!C125</f>
        <v>0</v>
      </c>
      <c r="D18" s="5">
        <f>Bevételek!D125</f>
        <v>0</v>
      </c>
      <c r="E18" s="5">
        <f>Bevételek!E125</f>
        <v>0</v>
      </c>
      <c r="F18" s="5">
        <f>Bevételek!C126</f>
        <v>0</v>
      </c>
      <c r="G18" s="5">
        <f>Bevételek!D126</f>
        <v>0</v>
      </c>
      <c r="H18" s="5">
        <f>Bevételek!E126</f>
        <v>0</v>
      </c>
      <c r="I18" s="5">
        <f>Bevételek!C127</f>
        <v>0</v>
      </c>
      <c r="J18" s="5">
        <f>Bevételek!D127</f>
        <v>0</v>
      </c>
      <c r="K18" s="5">
        <f>Bevételek!E127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91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3712000</v>
      </c>
      <c r="T18" s="5">
        <f>Kiadás!D130</f>
        <v>5928380</v>
      </c>
      <c r="U18" s="5">
        <f>Kiadás!E130</f>
        <v>7077280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3712000</v>
      </c>
      <c r="Z18" s="5">
        <f t="shared" si="9"/>
        <v>5928380</v>
      </c>
      <c r="AA18" s="5">
        <f t="shared" si="9"/>
        <v>7077280</v>
      </c>
    </row>
    <row r="19" spans="1:27" s="11" customFormat="1" ht="15.75">
      <c r="A19" s="1">
        <v>16</v>
      </c>
      <c r="B19" s="91" t="s">
        <v>146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0</v>
      </c>
      <c r="H19" s="5">
        <f>Bevételek!E236</f>
        <v>0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1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946561</v>
      </c>
      <c r="T19" s="5">
        <f>Kiadás!D134</f>
        <v>946561</v>
      </c>
      <c r="U19" s="5">
        <f>Kiadás!E134</f>
        <v>946561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946561</v>
      </c>
      <c r="Z19" s="5">
        <f t="shared" si="9"/>
        <v>946561</v>
      </c>
      <c r="AA19" s="5">
        <f t="shared" si="9"/>
        <v>946561</v>
      </c>
    </row>
    <row r="20" spans="1:27" s="11" customFormat="1" ht="31.5">
      <c r="A20" s="1">
        <v>17</v>
      </c>
      <c r="B20" s="91" t="s">
        <v>383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15000</v>
      </c>
      <c r="G20" s="5">
        <f>Bevételek!D264</f>
        <v>2015000</v>
      </c>
      <c r="H20" s="5">
        <f>Bevételek!E264</f>
        <v>2015000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 t="shared" si="8"/>
        <v>15000</v>
      </c>
      <c r="M20" s="5">
        <f t="shared" si="8"/>
        <v>2015000</v>
      </c>
      <c r="N20" s="5">
        <f t="shared" si="8"/>
        <v>2015000</v>
      </c>
      <c r="O20" s="91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25050</v>
      </c>
      <c r="T20" s="5">
        <f>Kiadás!D138</f>
        <v>35050</v>
      </c>
      <c r="U20" s="5">
        <f>Kiadás!E138</f>
        <v>35050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25050</v>
      </c>
      <c r="Z20" s="5">
        <f t="shared" si="9"/>
        <v>35050</v>
      </c>
      <c r="AA20" s="5">
        <f t="shared" si="9"/>
        <v>35050</v>
      </c>
    </row>
    <row r="21" spans="1:27" s="11" customFormat="1" ht="15.75">
      <c r="A21" s="1">
        <v>18</v>
      </c>
      <c r="B21" s="92" t="s">
        <v>94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15000</v>
      </c>
      <c r="G21" s="13">
        <f t="shared" si="10"/>
        <v>2015000</v>
      </c>
      <c r="H21" s="13">
        <f t="shared" si="10"/>
        <v>2015000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15000</v>
      </c>
      <c r="M21" s="13">
        <f t="shared" si="10"/>
        <v>2015000</v>
      </c>
      <c r="N21" s="13">
        <f t="shared" si="10"/>
        <v>2015000</v>
      </c>
      <c r="O21" s="92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4683611</v>
      </c>
      <c r="T21" s="13">
        <f t="shared" si="11"/>
        <v>6909991</v>
      </c>
      <c r="U21" s="13">
        <f t="shared" si="11"/>
        <v>8058891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4683611</v>
      </c>
      <c r="Z21" s="13">
        <f t="shared" si="11"/>
        <v>6909991</v>
      </c>
      <c r="AA21" s="13">
        <f t="shared" si="11"/>
        <v>8058891</v>
      </c>
    </row>
    <row r="22" spans="1:27" s="11" customFormat="1" ht="15.75">
      <c r="A22" s="1">
        <v>19</v>
      </c>
      <c r="B22" s="94" t="s">
        <v>152</v>
      </c>
      <c r="C22" s="95">
        <f aca="true" t="shared" si="12" ref="C22:N22">C21-P21</f>
        <v>0</v>
      </c>
      <c r="D22" s="95">
        <f t="shared" si="12"/>
        <v>0</v>
      </c>
      <c r="E22" s="95">
        <f t="shared" si="12"/>
        <v>0</v>
      </c>
      <c r="F22" s="95">
        <f t="shared" si="12"/>
        <v>-4668611</v>
      </c>
      <c r="G22" s="95">
        <f t="shared" si="12"/>
        <v>-4894991</v>
      </c>
      <c r="H22" s="95">
        <f t="shared" si="12"/>
        <v>-6043891</v>
      </c>
      <c r="I22" s="95">
        <f t="shared" si="12"/>
        <v>0</v>
      </c>
      <c r="J22" s="95">
        <f t="shared" si="12"/>
        <v>0</v>
      </c>
      <c r="K22" s="95">
        <f t="shared" si="12"/>
        <v>0</v>
      </c>
      <c r="L22" s="95">
        <f t="shared" si="12"/>
        <v>-4668611</v>
      </c>
      <c r="M22" s="95">
        <f t="shared" si="12"/>
        <v>-4894991</v>
      </c>
      <c r="N22" s="95">
        <f t="shared" si="12"/>
        <v>-6043891</v>
      </c>
      <c r="O22" s="409" t="s">
        <v>138</v>
      </c>
      <c r="P22" s="408">
        <f>Kiadás!C168</f>
        <v>0</v>
      </c>
      <c r="Q22" s="408">
        <f>Kiadás!D168</f>
        <v>0</v>
      </c>
      <c r="R22" s="408">
        <f>Kiadás!E168</f>
        <v>0</v>
      </c>
      <c r="S22" s="408">
        <f>Kiadás!C169</f>
        <v>0</v>
      </c>
      <c r="T22" s="408">
        <f>Kiadás!D169</f>
        <v>0</v>
      </c>
      <c r="U22" s="408">
        <f>Kiadás!E169</f>
        <v>0</v>
      </c>
      <c r="V22" s="408">
        <f>Kiadás!C170</f>
        <v>0</v>
      </c>
      <c r="W22" s="408">
        <f>Kiadás!D170</f>
        <v>0</v>
      </c>
      <c r="X22" s="408">
        <f>Kiadás!E170</f>
        <v>0</v>
      </c>
      <c r="Y22" s="408">
        <f>P22+S22+V22</f>
        <v>0</v>
      </c>
      <c r="Z22" s="408">
        <f>Q22+T22+W22</f>
        <v>0</v>
      </c>
      <c r="AA22" s="408">
        <f>R22+U22+X22</f>
        <v>0</v>
      </c>
    </row>
    <row r="23" spans="1:27" s="11" customFormat="1" ht="15.75">
      <c r="A23" s="1">
        <v>20</v>
      </c>
      <c r="B23" s="94" t="s">
        <v>143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409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</row>
    <row r="24" spans="1:27" s="11" customFormat="1" ht="15.75">
      <c r="A24" s="1">
        <v>21</v>
      </c>
      <c r="B24" s="94" t="s">
        <v>144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0</v>
      </c>
      <c r="G24" s="5">
        <f>Bevételek!D306</f>
        <v>0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409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</row>
    <row r="25" spans="1:27" s="11" customFormat="1" ht="31.5">
      <c r="A25" s="1">
        <v>22</v>
      </c>
      <c r="B25" s="92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15000</v>
      </c>
      <c r="G25" s="14">
        <f t="shared" si="14"/>
        <v>2015000</v>
      </c>
      <c r="H25" s="14">
        <f t="shared" si="14"/>
        <v>2015000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15000</v>
      </c>
      <c r="M25" s="14">
        <f t="shared" si="14"/>
        <v>2015000</v>
      </c>
      <c r="N25" s="14">
        <f t="shared" si="14"/>
        <v>2015000</v>
      </c>
      <c r="O25" s="92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4683611</v>
      </c>
      <c r="T25" s="14">
        <f t="shared" si="15"/>
        <v>6909991</v>
      </c>
      <c r="U25" s="14">
        <f t="shared" si="15"/>
        <v>8058891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4683611</v>
      </c>
      <c r="Z25" s="14">
        <f t="shared" si="15"/>
        <v>6909991</v>
      </c>
      <c r="AA25" s="14">
        <f t="shared" si="15"/>
        <v>8058891</v>
      </c>
    </row>
    <row r="26" spans="1:27" s="96" customFormat="1" ht="16.5">
      <c r="A26" s="1">
        <v>23</v>
      </c>
      <c r="B26" s="410" t="s">
        <v>148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 t="s">
        <v>149</v>
      </c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</row>
    <row r="27" spans="1:27" s="11" customFormat="1" ht="15.75">
      <c r="A27" s="1">
        <v>24</v>
      </c>
      <c r="B27" s="91" t="s">
        <v>150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8411995</v>
      </c>
      <c r="G27" s="5">
        <f t="shared" si="16"/>
        <v>12208397</v>
      </c>
      <c r="H27" s="5">
        <f t="shared" si="16"/>
        <v>13333730</v>
      </c>
      <c r="I27" s="5">
        <f t="shared" si="16"/>
        <v>4266000</v>
      </c>
      <c r="J27" s="5">
        <f t="shared" si="16"/>
        <v>4266000</v>
      </c>
      <c r="K27" s="5">
        <f t="shared" si="16"/>
        <v>4266000</v>
      </c>
      <c r="L27" s="5">
        <f t="shared" si="16"/>
        <v>12677995</v>
      </c>
      <c r="M27" s="5">
        <f t="shared" si="16"/>
        <v>16474397</v>
      </c>
      <c r="N27" s="5">
        <f t="shared" si="16"/>
        <v>17599730</v>
      </c>
      <c r="O27" s="91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18270858</v>
      </c>
      <c r="T27" s="5">
        <f t="shared" si="17"/>
        <v>21975470</v>
      </c>
      <c r="U27" s="5">
        <f>U12+U21</f>
        <v>23100803</v>
      </c>
      <c r="V27" s="5">
        <f t="shared" si="17"/>
        <v>545080</v>
      </c>
      <c r="W27" s="5">
        <f t="shared" si="17"/>
        <v>545080</v>
      </c>
      <c r="X27" s="5">
        <f>X12+X21</f>
        <v>545080</v>
      </c>
      <c r="Y27" s="5">
        <f t="shared" si="17"/>
        <v>18815938</v>
      </c>
      <c r="Z27" s="5">
        <f t="shared" si="17"/>
        <v>22520550</v>
      </c>
      <c r="AA27" s="5">
        <f>AA12+AA21</f>
        <v>23645883</v>
      </c>
    </row>
    <row r="28" spans="1:27" s="11" customFormat="1" ht="15.75">
      <c r="A28" s="1">
        <v>25</v>
      </c>
      <c r="B28" s="94" t="s">
        <v>152</v>
      </c>
      <c r="C28" s="95">
        <f aca="true" t="shared" si="18" ref="C28:N28">C27-P27</f>
        <v>0</v>
      </c>
      <c r="D28" s="95">
        <f t="shared" si="18"/>
        <v>0</v>
      </c>
      <c r="E28" s="95">
        <f t="shared" si="18"/>
        <v>0</v>
      </c>
      <c r="F28" s="95">
        <f t="shared" si="18"/>
        <v>-9858863</v>
      </c>
      <c r="G28" s="95">
        <f t="shared" si="18"/>
        <v>-9767073</v>
      </c>
      <c r="H28" s="95">
        <f t="shared" si="18"/>
        <v>-9767073</v>
      </c>
      <c r="I28" s="95">
        <f t="shared" si="18"/>
        <v>3720920</v>
      </c>
      <c r="J28" s="95">
        <f t="shared" si="18"/>
        <v>3720920</v>
      </c>
      <c r="K28" s="95">
        <f t="shared" si="18"/>
        <v>3720920</v>
      </c>
      <c r="L28" s="95">
        <f t="shared" si="18"/>
        <v>-6137943</v>
      </c>
      <c r="M28" s="95">
        <f t="shared" si="18"/>
        <v>-6046153</v>
      </c>
      <c r="N28" s="95">
        <f t="shared" si="18"/>
        <v>-6046153</v>
      </c>
      <c r="O28" s="409" t="s">
        <v>145</v>
      </c>
      <c r="P28" s="408">
        <f aca="true" t="shared" si="19" ref="P28:Z28">P13+P22</f>
        <v>0</v>
      </c>
      <c r="Q28" s="408">
        <f t="shared" si="19"/>
        <v>0</v>
      </c>
      <c r="R28" s="408">
        <f>R13+R22</f>
        <v>0</v>
      </c>
      <c r="S28" s="408">
        <f t="shared" si="19"/>
        <v>278749</v>
      </c>
      <c r="T28" s="408">
        <f t="shared" si="19"/>
        <v>278749</v>
      </c>
      <c r="U28" s="408">
        <f>U13+U22</f>
        <v>687982</v>
      </c>
      <c r="V28" s="408">
        <f t="shared" si="19"/>
        <v>0</v>
      </c>
      <c r="W28" s="408">
        <f t="shared" si="19"/>
        <v>0</v>
      </c>
      <c r="X28" s="408">
        <f>X13+X22</f>
        <v>0</v>
      </c>
      <c r="Y28" s="408">
        <f t="shared" si="19"/>
        <v>278749</v>
      </c>
      <c r="Z28" s="408">
        <f t="shared" si="19"/>
        <v>278749</v>
      </c>
      <c r="AA28" s="408">
        <f>AA13+AA22</f>
        <v>687982</v>
      </c>
    </row>
    <row r="29" spans="1:27" s="11" customFormat="1" ht="15.75">
      <c r="A29" s="1">
        <v>26</v>
      </c>
      <c r="B29" s="94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6416692</v>
      </c>
      <c r="G29" s="5">
        <f t="shared" si="20"/>
        <v>6324902</v>
      </c>
      <c r="H29" s="5">
        <f>H14+H23</f>
        <v>6324902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6416692</v>
      </c>
      <c r="M29" s="5">
        <f t="shared" si="20"/>
        <v>6324902</v>
      </c>
      <c r="N29" s="5">
        <f>N14+N23</f>
        <v>6324902</v>
      </c>
      <c r="O29" s="409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</row>
    <row r="30" spans="1:27" s="11" customFormat="1" ht="15.75">
      <c r="A30" s="1">
        <v>27</v>
      </c>
      <c r="B30" s="94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409233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409233</v>
      </c>
      <c r="O30" s="409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</row>
    <row r="31" spans="1:27" s="11" customFormat="1" ht="15.75">
      <c r="A31" s="1">
        <v>28</v>
      </c>
      <c r="B31" s="90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14828687</v>
      </c>
      <c r="G31" s="14">
        <f t="shared" si="22"/>
        <v>18533299</v>
      </c>
      <c r="H31" s="14">
        <f t="shared" si="22"/>
        <v>20067865</v>
      </c>
      <c r="I31" s="14">
        <f t="shared" si="22"/>
        <v>4266000</v>
      </c>
      <c r="J31" s="14">
        <f t="shared" si="22"/>
        <v>4266000</v>
      </c>
      <c r="K31" s="14">
        <f t="shared" si="22"/>
        <v>4266000</v>
      </c>
      <c r="L31" s="14">
        <f t="shared" si="22"/>
        <v>19094687</v>
      </c>
      <c r="M31" s="14">
        <f t="shared" si="22"/>
        <v>22799299</v>
      </c>
      <c r="N31" s="14">
        <f t="shared" si="22"/>
        <v>24333865</v>
      </c>
      <c r="O31" s="90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18549607</v>
      </c>
      <c r="T31" s="14">
        <f t="shared" si="23"/>
        <v>22254219</v>
      </c>
      <c r="U31" s="14">
        <f t="shared" si="23"/>
        <v>23788785</v>
      </c>
      <c r="V31" s="14">
        <f t="shared" si="23"/>
        <v>545080</v>
      </c>
      <c r="W31" s="14">
        <f t="shared" si="23"/>
        <v>545080</v>
      </c>
      <c r="X31" s="14">
        <f t="shared" si="23"/>
        <v>545080</v>
      </c>
      <c r="Y31" s="14">
        <f t="shared" si="23"/>
        <v>19094687</v>
      </c>
      <c r="Z31" s="14">
        <f t="shared" si="23"/>
        <v>22799299</v>
      </c>
      <c r="AA31" s="14">
        <f t="shared" si="23"/>
        <v>24333865</v>
      </c>
    </row>
    <row r="32" spans="12:27" ht="15">
      <c r="L32" s="42"/>
      <c r="M32" s="42"/>
      <c r="N32" s="42"/>
      <c r="AA32" s="239" t="s">
        <v>628</v>
      </c>
    </row>
    <row r="33" spans="12:14" ht="15">
      <c r="L33" s="42"/>
      <c r="M33" s="42"/>
      <c r="N33" s="42"/>
    </row>
  </sheetData>
  <sheetProtection/>
  <mergeCells count="69">
    <mergeCell ref="U28:U30"/>
    <mergeCell ref="O6:AA6"/>
    <mergeCell ref="N10:N11"/>
    <mergeCell ref="X28:X30"/>
    <mergeCell ref="AA13:AA15"/>
    <mergeCell ref="AA22:AA24"/>
    <mergeCell ref="AA28:AA30"/>
    <mergeCell ref="Z13:Z15"/>
    <mergeCell ref="W13:W15"/>
    <mergeCell ref="W22:W24"/>
    <mergeCell ref="R13:R15"/>
    <mergeCell ref="R22:R24"/>
    <mergeCell ref="V22:V24"/>
    <mergeCell ref="Z22:Z24"/>
    <mergeCell ref="U13:U15"/>
    <mergeCell ref="U22:U24"/>
    <mergeCell ref="F10:F11"/>
    <mergeCell ref="A1:AA1"/>
    <mergeCell ref="B10:B11"/>
    <mergeCell ref="M10:M11"/>
    <mergeCell ref="L10:L11"/>
    <mergeCell ref="V4:X4"/>
    <mergeCell ref="O22:O24"/>
    <mergeCell ref="C10:C11"/>
    <mergeCell ref="I10:I11"/>
    <mergeCell ref="G10:G11"/>
    <mergeCell ref="T13:T15"/>
    <mergeCell ref="T22:T24"/>
    <mergeCell ref="E10:E11"/>
    <mergeCell ref="H10:H11"/>
    <mergeCell ref="K10:K11"/>
    <mergeCell ref="J10:J11"/>
    <mergeCell ref="B26:N26"/>
    <mergeCell ref="B17:N17"/>
    <mergeCell ref="O4:O5"/>
    <mergeCell ref="B4:B5"/>
    <mergeCell ref="V13:V15"/>
    <mergeCell ref="O13:O15"/>
    <mergeCell ref="D10:D11"/>
    <mergeCell ref="P13:P15"/>
    <mergeCell ref="S13:S15"/>
    <mergeCell ref="B6:N6"/>
    <mergeCell ref="P28:P30"/>
    <mergeCell ref="O17:AA17"/>
    <mergeCell ref="Y22:Y24"/>
    <mergeCell ref="Q13:Q15"/>
    <mergeCell ref="Q22:Q24"/>
    <mergeCell ref="Y13:Y15"/>
    <mergeCell ref="Z28:Z30"/>
    <mergeCell ref="T28:T30"/>
    <mergeCell ref="X13:X15"/>
    <mergeCell ref="X22:X24"/>
    <mergeCell ref="S28:S30"/>
    <mergeCell ref="O28:O30"/>
    <mergeCell ref="Y28:Y30"/>
    <mergeCell ref="V28:V30"/>
    <mergeCell ref="S22:S24"/>
    <mergeCell ref="R28:R30"/>
    <mergeCell ref="O26:AA26"/>
    <mergeCell ref="Q28:Q30"/>
    <mergeCell ref="P22:P24"/>
    <mergeCell ref="W28:W30"/>
    <mergeCell ref="Y4:AA4"/>
    <mergeCell ref="C4:E4"/>
    <mergeCell ref="F4:H4"/>
    <mergeCell ref="I4:K4"/>
    <mergeCell ref="L4:N4"/>
    <mergeCell ref="P4:R4"/>
    <mergeCell ref="S4:U4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38" r:id="rId1"/>
  <headerFooter>
    <oddHeader>&amp;R&amp;"Arial,Normál"&amp;10 1. melléklet az 1/2018.(III.12.) önkormányzati rendelethez
"&amp;"Arial,Dőlt"1. melléklet a 3/2017.(III.13.) önkormányzati rendelethez&amp;"Arial,Normál"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5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0.28125" style="2" customWidth="1"/>
    <col min="5" max="6" width="12.7109375" style="2" customWidth="1"/>
    <col min="7" max="7" width="10.57421875" style="2" customWidth="1"/>
    <col min="8" max="9" width="12.421875" style="2" customWidth="1"/>
    <col min="10" max="10" width="12.421875" style="20" customWidth="1"/>
    <col min="11" max="12" width="12.00390625" style="2" customWidth="1"/>
    <col min="13" max="16384" width="9.140625" style="2" customWidth="1"/>
  </cols>
  <sheetData>
    <row r="1" spans="1:12" ht="15.75">
      <c r="A1" s="419" t="s">
        <v>552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5.75">
      <c r="A2" s="414" t="s">
        <v>483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334" t="s">
        <v>57</v>
      </c>
      <c r="I4" s="334" t="s">
        <v>58</v>
      </c>
      <c r="J4" s="334" t="s">
        <v>103</v>
      </c>
      <c r="K4" s="334" t="s">
        <v>104</v>
      </c>
      <c r="L4" s="334" t="s">
        <v>59</v>
      </c>
    </row>
    <row r="5" spans="1:12" s="3" customFormat="1" ht="15.75">
      <c r="A5" s="1">
        <v>1</v>
      </c>
      <c r="B5" s="407" t="s">
        <v>9</v>
      </c>
      <c r="C5" s="407" t="s">
        <v>153</v>
      </c>
      <c r="D5" s="416" t="s">
        <v>14</v>
      </c>
      <c r="E5" s="417"/>
      <c r="F5" s="417"/>
      <c r="G5" s="416" t="s">
        <v>15</v>
      </c>
      <c r="H5" s="417"/>
      <c r="I5" s="417"/>
      <c r="J5" s="416" t="s">
        <v>16</v>
      </c>
      <c r="K5" s="417"/>
      <c r="L5" s="418"/>
    </row>
    <row r="6" spans="1:12" s="3" customFormat="1" ht="33" customHeight="1">
      <c r="A6" s="1">
        <v>2</v>
      </c>
      <c r="B6" s="407"/>
      <c r="C6" s="407"/>
      <c r="D6" s="40" t="s">
        <v>4</v>
      </c>
      <c r="E6" s="343" t="s">
        <v>734</v>
      </c>
      <c r="F6" s="343" t="s">
        <v>705</v>
      </c>
      <c r="G6" s="40" t="s">
        <v>4</v>
      </c>
      <c r="H6" s="343" t="s">
        <v>734</v>
      </c>
      <c r="I6" s="343" t="s">
        <v>705</v>
      </c>
      <c r="J6" s="40" t="s">
        <v>4</v>
      </c>
      <c r="K6" s="343" t="s">
        <v>734</v>
      </c>
      <c r="L6" s="343" t="s">
        <v>705</v>
      </c>
    </row>
    <row r="7" spans="1:12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743</v>
      </c>
      <c r="B8" s="7" t="s">
        <v>687</v>
      </c>
      <c r="C8" s="100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744</v>
      </c>
      <c r="B9" s="7" t="s">
        <v>212</v>
      </c>
      <c r="C9" s="100"/>
      <c r="D9" s="5">
        <f>SUM(D8)</f>
        <v>0</v>
      </c>
      <c r="E9" s="5">
        <f>SUM(E8)</f>
        <v>0</v>
      </c>
      <c r="F9" s="5">
        <f>SUM(F8)</f>
        <v>1000000</v>
      </c>
      <c r="G9" s="116"/>
      <c r="H9" s="116"/>
      <c r="I9" s="116"/>
      <c r="J9" s="116"/>
      <c r="K9" s="116"/>
      <c r="L9" s="116"/>
    </row>
    <row r="10" spans="1:12" s="3" customFormat="1" ht="15.75" hidden="1">
      <c r="A10" s="1"/>
      <c r="B10" s="7" t="s">
        <v>543</v>
      </c>
      <c r="C10" s="100">
        <v>2</v>
      </c>
      <c r="D10" s="5"/>
      <c r="E10" s="5"/>
      <c r="F10" s="5"/>
      <c r="G10" s="5">
        <v>0</v>
      </c>
      <c r="H10" s="5">
        <v>0</v>
      </c>
      <c r="I10" s="5">
        <v>0</v>
      </c>
      <c r="J10" s="5">
        <f aca="true" t="shared" si="0" ref="J10:L15">D10+G10</f>
        <v>0</v>
      </c>
      <c r="K10" s="5">
        <f t="shared" si="0"/>
        <v>0</v>
      </c>
      <c r="L10" s="5">
        <f t="shared" si="0"/>
        <v>0</v>
      </c>
    </row>
    <row r="11" spans="1:12" s="3" customFormat="1" ht="47.25">
      <c r="A11" s="1">
        <v>4</v>
      </c>
      <c r="B11" s="122" t="s">
        <v>544</v>
      </c>
      <c r="C11" s="100">
        <v>2</v>
      </c>
      <c r="D11" s="5">
        <v>2322835</v>
      </c>
      <c r="E11" s="5">
        <v>2322835</v>
      </c>
      <c r="F11" s="5">
        <v>2322835</v>
      </c>
      <c r="G11" s="5">
        <v>627165</v>
      </c>
      <c r="H11" s="5">
        <v>627165</v>
      </c>
      <c r="I11" s="5">
        <v>627165</v>
      </c>
      <c r="J11" s="5">
        <f t="shared" si="0"/>
        <v>2950000</v>
      </c>
      <c r="K11" s="5">
        <f t="shared" si="0"/>
        <v>2950000</v>
      </c>
      <c r="L11" s="5">
        <f t="shared" si="0"/>
        <v>2950000</v>
      </c>
    </row>
    <row r="12" spans="1:12" s="3" customFormat="1" ht="31.5">
      <c r="A12" s="1">
        <v>5</v>
      </c>
      <c r="B12" s="122" t="s">
        <v>561</v>
      </c>
      <c r="C12" s="100">
        <v>2</v>
      </c>
      <c r="D12" s="5">
        <v>600000</v>
      </c>
      <c r="E12" s="5">
        <v>600000</v>
      </c>
      <c r="F12" s="5">
        <v>600000</v>
      </c>
      <c r="G12" s="5">
        <v>162000</v>
      </c>
      <c r="H12" s="5">
        <v>162000</v>
      </c>
      <c r="I12" s="5">
        <v>162000</v>
      </c>
      <c r="J12" s="5">
        <f t="shared" si="0"/>
        <v>762000</v>
      </c>
      <c r="K12" s="5">
        <f t="shared" si="0"/>
        <v>762000</v>
      </c>
      <c r="L12" s="5">
        <f t="shared" si="0"/>
        <v>762000</v>
      </c>
    </row>
    <row r="13" spans="1:12" s="3" customFormat="1" ht="15.75">
      <c r="A13" s="1" t="s">
        <v>622</v>
      </c>
      <c r="B13" s="7" t="s">
        <v>615</v>
      </c>
      <c r="C13" s="100">
        <v>2</v>
      </c>
      <c r="D13" s="5">
        <v>0</v>
      </c>
      <c r="E13" s="5">
        <v>1574803</v>
      </c>
      <c r="F13" s="5">
        <v>1704803</v>
      </c>
      <c r="G13" s="5">
        <v>0</v>
      </c>
      <c r="H13" s="5">
        <v>425197</v>
      </c>
      <c r="I13" s="5">
        <v>444097</v>
      </c>
      <c r="J13" s="5">
        <f t="shared" si="0"/>
        <v>0</v>
      </c>
      <c r="K13" s="5">
        <f t="shared" si="0"/>
        <v>2000000</v>
      </c>
      <c r="L13" s="5">
        <f t="shared" si="0"/>
        <v>2148900</v>
      </c>
    </row>
    <row r="14" spans="1:12" s="3" customFormat="1" ht="15.75" hidden="1">
      <c r="A14" s="1"/>
      <c r="B14" s="7"/>
      <c r="C14" s="100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15.75" hidden="1">
      <c r="A15" s="1"/>
      <c r="B15" s="122"/>
      <c r="C15" s="100"/>
      <c r="D15" s="5"/>
      <c r="E15" s="5"/>
      <c r="F15" s="5"/>
      <c r="G15" s="5"/>
      <c r="H15" s="5"/>
      <c r="I15" s="5"/>
      <c r="J15" s="5">
        <f t="shared" si="0"/>
        <v>0</v>
      </c>
      <c r="K15" s="5">
        <f t="shared" si="0"/>
        <v>0</v>
      </c>
      <c r="L15" s="5">
        <f t="shared" si="0"/>
        <v>0</v>
      </c>
    </row>
    <row r="16" spans="1:12" s="3" customFormat="1" ht="31.5">
      <c r="A16" s="1">
        <v>6</v>
      </c>
      <c r="B16" s="7" t="s">
        <v>211</v>
      </c>
      <c r="C16" s="100"/>
      <c r="D16" s="5">
        <f>SUM(D10:D15)</f>
        <v>2922835</v>
      </c>
      <c r="E16" s="5">
        <f>SUM(E10:E15)</f>
        <v>4497638</v>
      </c>
      <c r="F16" s="5">
        <f>SUM(F10:F15)</f>
        <v>4627638</v>
      </c>
      <c r="G16" s="116"/>
      <c r="H16" s="116"/>
      <c r="I16" s="116"/>
      <c r="J16" s="116"/>
      <c r="K16" s="116"/>
      <c r="L16" s="116"/>
    </row>
    <row r="17" spans="1:12" s="3" customFormat="1" ht="31.5">
      <c r="A17" s="1" t="s">
        <v>727</v>
      </c>
      <c r="B17" s="7" t="s">
        <v>649</v>
      </c>
      <c r="C17" s="100">
        <v>2</v>
      </c>
      <c r="D17" s="5">
        <v>0</v>
      </c>
      <c r="E17" s="5">
        <v>50378</v>
      </c>
      <c r="F17" s="5">
        <v>0</v>
      </c>
      <c r="G17" s="5">
        <v>0</v>
      </c>
      <c r="H17" s="5">
        <v>13602</v>
      </c>
      <c r="I17" s="5">
        <v>0</v>
      </c>
      <c r="J17" s="5">
        <f>D17+G17</f>
        <v>0</v>
      </c>
      <c r="K17" s="5">
        <f>E17+H17</f>
        <v>63980</v>
      </c>
      <c r="L17" s="5">
        <f>F17+I17</f>
        <v>0</v>
      </c>
    </row>
    <row r="18" spans="1:12" s="3" customFormat="1" ht="47.25">
      <c r="A18" s="1" t="s">
        <v>728</v>
      </c>
      <c r="B18" s="7" t="s">
        <v>210</v>
      </c>
      <c r="C18" s="100"/>
      <c r="D18" s="5">
        <f>SUM(D17)</f>
        <v>0</v>
      </c>
      <c r="E18" s="5">
        <f>SUM(E17)</f>
        <v>50378</v>
      </c>
      <c r="F18" s="5">
        <f>SUM(F17)</f>
        <v>0</v>
      </c>
      <c r="G18" s="116"/>
      <c r="H18" s="116"/>
      <c r="I18" s="116"/>
      <c r="J18" s="116"/>
      <c r="K18" s="116"/>
      <c r="L18" s="116"/>
    </row>
    <row r="19" spans="1:12" s="3" customFormat="1" ht="15.75" hidden="1">
      <c r="A19" s="1"/>
      <c r="B19" s="122"/>
      <c r="C19" s="100">
        <v>2</v>
      </c>
      <c r="D19" s="5"/>
      <c r="E19" s="5"/>
      <c r="F19" s="5"/>
      <c r="G19" s="5"/>
      <c r="H19" s="5"/>
      <c r="I19" s="5"/>
      <c r="J19" s="5">
        <f aca="true" t="shared" si="1" ref="J19:L26">D19+G19</f>
        <v>0</v>
      </c>
      <c r="K19" s="5">
        <f t="shared" si="1"/>
        <v>0</v>
      </c>
      <c r="L19" s="5">
        <f t="shared" si="1"/>
        <v>0</v>
      </c>
    </row>
    <row r="20" spans="1:12" s="3" customFormat="1" ht="15.75" hidden="1">
      <c r="A20" s="1"/>
      <c r="B20" s="122"/>
      <c r="C20" s="100">
        <v>2</v>
      </c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</row>
    <row r="21" spans="1:12" s="3" customFormat="1" ht="15.75" hidden="1">
      <c r="A21" s="1"/>
      <c r="B21" s="7"/>
      <c r="C21" s="100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15.75" hidden="1">
      <c r="A22" s="1"/>
      <c r="B22" s="7"/>
      <c r="C22" s="100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15.75" hidden="1">
      <c r="A23" s="1"/>
      <c r="B23" s="122"/>
      <c r="C23" s="100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1"/>
        <v>0</v>
      </c>
      <c r="L23" s="5">
        <f t="shared" si="1"/>
        <v>0</v>
      </c>
    </row>
    <row r="24" spans="1:12" s="3" customFormat="1" ht="31.5">
      <c r="A24" s="1" t="s">
        <v>745</v>
      </c>
      <c r="B24" s="122" t="s">
        <v>731</v>
      </c>
      <c r="C24" s="100">
        <v>2</v>
      </c>
      <c r="D24" s="5">
        <v>0</v>
      </c>
      <c r="E24" s="5">
        <v>0</v>
      </c>
      <c r="F24" s="5">
        <v>50378</v>
      </c>
      <c r="G24" s="5">
        <v>0</v>
      </c>
      <c r="H24" s="5">
        <v>0</v>
      </c>
      <c r="I24" s="5">
        <v>13602</v>
      </c>
      <c r="J24" s="5">
        <f t="shared" si="1"/>
        <v>0</v>
      </c>
      <c r="K24" s="5">
        <f t="shared" si="1"/>
        <v>0</v>
      </c>
      <c r="L24" s="5">
        <f t="shared" si="1"/>
        <v>63980</v>
      </c>
    </row>
    <row r="25" spans="1:12" s="3" customFormat="1" ht="15.75">
      <c r="A25" s="1" t="s">
        <v>746</v>
      </c>
      <c r="B25" s="122" t="s">
        <v>732</v>
      </c>
      <c r="C25" s="100">
        <v>2</v>
      </c>
      <c r="D25" s="5">
        <v>0</v>
      </c>
      <c r="E25" s="5">
        <v>0</v>
      </c>
      <c r="F25" s="5">
        <v>20157</v>
      </c>
      <c r="G25" s="5">
        <v>0</v>
      </c>
      <c r="H25" s="5">
        <v>0</v>
      </c>
      <c r="I25" s="5">
        <v>5443</v>
      </c>
      <c r="J25" s="5">
        <f t="shared" si="1"/>
        <v>0</v>
      </c>
      <c r="K25" s="5">
        <f t="shared" si="1"/>
        <v>0</v>
      </c>
      <c r="L25" s="5">
        <f t="shared" si="1"/>
        <v>25600</v>
      </c>
    </row>
    <row r="26" spans="1:12" s="3" customFormat="1" ht="15.75">
      <c r="A26" s="1" t="s">
        <v>729</v>
      </c>
      <c r="B26" s="122" t="s">
        <v>733</v>
      </c>
      <c r="C26" s="100">
        <v>2</v>
      </c>
      <c r="D26" s="5">
        <v>0</v>
      </c>
      <c r="E26" s="5">
        <v>120000</v>
      </c>
      <c r="F26" s="5">
        <v>99843</v>
      </c>
      <c r="G26" s="5">
        <v>0</v>
      </c>
      <c r="H26" s="5">
        <v>32400</v>
      </c>
      <c r="I26" s="5">
        <v>26957</v>
      </c>
      <c r="J26" s="5">
        <f t="shared" si="1"/>
        <v>0</v>
      </c>
      <c r="K26" s="5">
        <f t="shared" si="1"/>
        <v>152400</v>
      </c>
      <c r="L26" s="5">
        <f t="shared" si="1"/>
        <v>126800</v>
      </c>
    </row>
    <row r="27" spans="1:12" s="3" customFormat="1" ht="47.25">
      <c r="A27" s="1" t="s">
        <v>730</v>
      </c>
      <c r="B27" s="7" t="s">
        <v>213</v>
      </c>
      <c r="C27" s="100"/>
      <c r="D27" s="5">
        <f>SUM(D19:D23)</f>
        <v>0</v>
      </c>
      <c r="E27" s="5">
        <f>SUM(E19:E26)</f>
        <v>120000</v>
      </c>
      <c r="F27" s="5">
        <f>SUM(F19:F26)</f>
        <v>170378</v>
      </c>
      <c r="G27" s="116"/>
      <c r="H27" s="116"/>
      <c r="I27" s="116"/>
      <c r="J27" s="116"/>
      <c r="K27" s="116"/>
      <c r="L27" s="116"/>
    </row>
    <row r="28" spans="1:12" s="3" customFormat="1" ht="15.75" hidden="1">
      <c r="A28" s="1"/>
      <c r="B28" s="7" t="s">
        <v>214</v>
      </c>
      <c r="C28" s="100"/>
      <c r="D28" s="5"/>
      <c r="E28" s="5"/>
      <c r="F28" s="5"/>
      <c r="G28" s="116"/>
      <c r="H28" s="116"/>
      <c r="I28" s="116"/>
      <c r="J28" s="116"/>
      <c r="K28" s="116"/>
      <c r="L28" s="116"/>
    </row>
    <row r="29" spans="1:12" s="3" customFormat="1" ht="31.5" hidden="1">
      <c r="A29" s="1"/>
      <c r="B29" s="7" t="s">
        <v>215</v>
      </c>
      <c r="C29" s="100"/>
      <c r="D29" s="5"/>
      <c r="E29" s="5"/>
      <c r="F29" s="5"/>
      <c r="G29" s="116"/>
      <c r="H29" s="116"/>
      <c r="I29" s="116"/>
      <c r="J29" s="116"/>
      <c r="K29" s="116"/>
      <c r="L29" s="116"/>
    </row>
    <row r="30" spans="1:12" s="3" customFormat="1" ht="47.25">
      <c r="A30" s="1">
        <v>7</v>
      </c>
      <c r="B30" s="7" t="s">
        <v>234</v>
      </c>
      <c r="C30" s="100"/>
      <c r="D30" s="116"/>
      <c r="E30" s="116"/>
      <c r="F30" s="116"/>
      <c r="G30" s="5">
        <f>SUM(G7:G29)</f>
        <v>789165</v>
      </c>
      <c r="H30" s="5">
        <f>SUM(H7:H29)</f>
        <v>1260364</v>
      </c>
      <c r="I30" s="5">
        <f>SUM(I7:I29)</f>
        <v>1279264</v>
      </c>
      <c r="J30" s="116"/>
      <c r="K30" s="116"/>
      <c r="L30" s="116"/>
    </row>
    <row r="31" spans="1:12" s="3" customFormat="1" ht="15.75">
      <c r="A31" s="1">
        <v>8</v>
      </c>
      <c r="B31" s="9" t="s">
        <v>120</v>
      </c>
      <c r="C31" s="100"/>
      <c r="D31" s="14">
        <f aca="true" t="shared" si="2" ref="D31:I31">SUM(D32:D34)</f>
        <v>2922835</v>
      </c>
      <c r="E31" s="14">
        <f t="shared" si="2"/>
        <v>4668016</v>
      </c>
      <c r="F31" s="14">
        <f t="shared" si="2"/>
        <v>5798016</v>
      </c>
      <c r="G31" s="14">
        <f t="shared" si="2"/>
        <v>789165</v>
      </c>
      <c r="H31" s="14">
        <f t="shared" si="2"/>
        <v>1260364</v>
      </c>
      <c r="I31" s="14">
        <f t="shared" si="2"/>
        <v>1279264</v>
      </c>
      <c r="J31" s="14">
        <f aca="true" t="shared" si="3" ref="J31:L34">D31+G31</f>
        <v>3712000</v>
      </c>
      <c r="K31" s="14">
        <f t="shared" si="3"/>
        <v>5928380</v>
      </c>
      <c r="L31" s="14">
        <f t="shared" si="3"/>
        <v>7077280</v>
      </c>
    </row>
    <row r="32" spans="1:12" s="3" customFormat="1" ht="31.5">
      <c r="A32" s="1">
        <v>9</v>
      </c>
      <c r="B32" s="88" t="s">
        <v>405</v>
      </c>
      <c r="C32" s="100">
        <v>1</v>
      </c>
      <c r="D32" s="5">
        <f aca="true" t="shared" si="4" ref="D32:I32">SUMIF($C$7:$C$31,"1",D$7:D$31)</f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</row>
    <row r="33" spans="1:12" s="3" customFormat="1" ht="15.75">
      <c r="A33" s="1">
        <v>10</v>
      </c>
      <c r="B33" s="88" t="s">
        <v>245</v>
      </c>
      <c r="C33" s="100">
        <v>2</v>
      </c>
      <c r="D33" s="5">
        <f aca="true" t="shared" si="5" ref="D33:I33">SUMIF($C$7:$C$31,"2",D$7:D$31)</f>
        <v>2922835</v>
      </c>
      <c r="E33" s="5">
        <f t="shared" si="5"/>
        <v>4668016</v>
      </c>
      <c r="F33" s="5">
        <f t="shared" si="5"/>
        <v>5798016</v>
      </c>
      <c r="G33" s="5">
        <f t="shared" si="5"/>
        <v>789165</v>
      </c>
      <c r="H33" s="5">
        <f t="shared" si="5"/>
        <v>1260364</v>
      </c>
      <c r="I33" s="5">
        <f t="shared" si="5"/>
        <v>1279264</v>
      </c>
      <c r="J33" s="5">
        <f t="shared" si="3"/>
        <v>3712000</v>
      </c>
      <c r="K33" s="5">
        <f t="shared" si="3"/>
        <v>5928380</v>
      </c>
      <c r="L33" s="5">
        <f t="shared" si="3"/>
        <v>7077280</v>
      </c>
    </row>
    <row r="34" spans="1:12" s="3" customFormat="1" ht="15.75">
      <c r="A34" s="1">
        <v>11</v>
      </c>
      <c r="B34" s="88" t="s">
        <v>137</v>
      </c>
      <c r="C34" s="100">
        <v>3</v>
      </c>
      <c r="D34" s="5">
        <f aca="true" t="shared" si="6" ref="D34:I34">SUMIF($C$7:$C$31,"3",D$7:D$31)</f>
        <v>0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</row>
    <row r="35" spans="1:12" s="3" customFormat="1" ht="15.75">
      <c r="A35" s="1">
        <v>12</v>
      </c>
      <c r="B35" s="105" t="s">
        <v>54</v>
      </c>
      <c r="C35" s="100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3" customFormat="1" ht="15.75">
      <c r="A36" s="1">
        <v>13</v>
      </c>
      <c r="B36" s="122" t="s">
        <v>499</v>
      </c>
      <c r="C36" s="100">
        <v>2</v>
      </c>
      <c r="D36" s="5">
        <v>123729</v>
      </c>
      <c r="E36" s="5">
        <v>123729</v>
      </c>
      <c r="F36" s="5">
        <v>123729</v>
      </c>
      <c r="G36" s="5">
        <v>33407</v>
      </c>
      <c r="H36" s="5">
        <v>33407</v>
      </c>
      <c r="I36" s="5">
        <v>33407</v>
      </c>
      <c r="J36" s="5">
        <f aca="true" t="shared" si="7" ref="J36:L42">D36+G36</f>
        <v>157136</v>
      </c>
      <c r="K36" s="5">
        <f t="shared" si="7"/>
        <v>157136</v>
      </c>
      <c r="L36" s="5">
        <f t="shared" si="7"/>
        <v>157136</v>
      </c>
    </row>
    <row r="37" spans="1:12" s="3" customFormat="1" ht="31.5">
      <c r="A37" s="1">
        <v>14</v>
      </c>
      <c r="B37" s="122" t="s">
        <v>530</v>
      </c>
      <c r="C37" s="100">
        <v>2</v>
      </c>
      <c r="D37" s="5">
        <v>174016</v>
      </c>
      <c r="E37" s="5">
        <v>174016</v>
      </c>
      <c r="F37" s="5">
        <v>174016</v>
      </c>
      <c r="G37" s="5">
        <v>46984</v>
      </c>
      <c r="H37" s="5">
        <v>46984</v>
      </c>
      <c r="I37" s="5">
        <v>46984</v>
      </c>
      <c r="J37" s="5">
        <f t="shared" si="7"/>
        <v>221000</v>
      </c>
      <c r="K37" s="5">
        <f t="shared" si="7"/>
        <v>221000</v>
      </c>
      <c r="L37" s="5">
        <f t="shared" si="7"/>
        <v>221000</v>
      </c>
    </row>
    <row r="38" spans="1:12" s="3" customFormat="1" ht="15.75">
      <c r="A38" s="1">
        <v>15</v>
      </c>
      <c r="B38" s="142" t="s">
        <v>560</v>
      </c>
      <c r="C38" s="100">
        <v>2</v>
      </c>
      <c r="D38" s="5">
        <v>447579</v>
      </c>
      <c r="E38" s="5">
        <v>447579</v>
      </c>
      <c r="F38" s="5">
        <v>447579</v>
      </c>
      <c r="G38" s="5">
        <v>120846</v>
      </c>
      <c r="H38" s="5">
        <v>120846</v>
      </c>
      <c r="I38" s="5">
        <v>120846</v>
      </c>
      <c r="J38" s="5">
        <f t="shared" si="7"/>
        <v>568425</v>
      </c>
      <c r="K38" s="5">
        <f t="shared" si="7"/>
        <v>568425</v>
      </c>
      <c r="L38" s="5">
        <f t="shared" si="7"/>
        <v>568425</v>
      </c>
    </row>
    <row r="39" spans="1:12" s="3" customFormat="1" ht="15.75" hidden="1">
      <c r="A39" s="1"/>
      <c r="B39" s="122"/>
      <c r="C39" s="100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7"/>
        <v>0</v>
      </c>
      <c r="L39" s="5">
        <f t="shared" si="7"/>
        <v>0</v>
      </c>
    </row>
    <row r="40" spans="1:12" s="3" customFormat="1" ht="15.75" hidden="1">
      <c r="A40" s="1"/>
      <c r="B40" s="122" t="s">
        <v>518</v>
      </c>
      <c r="C40" s="100"/>
      <c r="D40" s="5"/>
      <c r="E40" s="5"/>
      <c r="F40" s="5"/>
      <c r="G40" s="5"/>
      <c r="H40" s="5"/>
      <c r="I40" s="5"/>
      <c r="J40" s="5">
        <f t="shared" si="7"/>
        <v>0</v>
      </c>
      <c r="K40" s="5">
        <f t="shared" si="7"/>
        <v>0</v>
      </c>
      <c r="L40" s="5">
        <f t="shared" si="7"/>
        <v>0</v>
      </c>
    </row>
    <row r="41" spans="1:12" s="3" customFormat="1" ht="15.75" hidden="1">
      <c r="A41" s="1"/>
      <c r="B41" s="122" t="s">
        <v>518</v>
      </c>
      <c r="C41" s="100"/>
      <c r="D41" s="5"/>
      <c r="E41" s="5"/>
      <c r="F41" s="5"/>
      <c r="G41" s="5"/>
      <c r="H41" s="5"/>
      <c r="I41" s="5"/>
      <c r="J41" s="5">
        <f t="shared" si="7"/>
        <v>0</v>
      </c>
      <c r="K41" s="5">
        <f t="shared" si="7"/>
        <v>0</v>
      </c>
      <c r="L41" s="5">
        <f t="shared" si="7"/>
        <v>0</v>
      </c>
    </row>
    <row r="42" spans="1:12" s="3" customFormat="1" ht="15.75" hidden="1">
      <c r="A42" s="1"/>
      <c r="B42" s="122"/>
      <c r="C42" s="100"/>
      <c r="D42" s="5"/>
      <c r="E42" s="5"/>
      <c r="F42" s="5"/>
      <c r="G42" s="5"/>
      <c r="H42" s="5"/>
      <c r="I42" s="5"/>
      <c r="J42" s="5">
        <f t="shared" si="7"/>
        <v>0</v>
      </c>
      <c r="K42" s="5">
        <f t="shared" si="7"/>
        <v>0</v>
      </c>
      <c r="L42" s="5">
        <f t="shared" si="7"/>
        <v>0</v>
      </c>
    </row>
    <row r="43" spans="1:12" s="3" customFormat="1" ht="15.75">
      <c r="A43" s="1">
        <v>16</v>
      </c>
      <c r="B43" s="7" t="s">
        <v>216</v>
      </c>
      <c r="C43" s="100"/>
      <c r="D43" s="5">
        <f>SUM(D36:D42)</f>
        <v>745324</v>
      </c>
      <c r="E43" s="5">
        <f>SUM(E36:E42)</f>
        <v>745324</v>
      </c>
      <c r="F43" s="5">
        <f>SUM(F36:F42)</f>
        <v>745324</v>
      </c>
      <c r="G43" s="116"/>
      <c r="H43" s="116"/>
      <c r="I43" s="116"/>
      <c r="J43" s="116"/>
      <c r="K43" s="116"/>
      <c r="L43" s="116"/>
    </row>
    <row r="44" spans="1:12" s="3" customFormat="1" ht="31.5" hidden="1">
      <c r="A44" s="1"/>
      <c r="B44" s="7" t="s">
        <v>217</v>
      </c>
      <c r="C44" s="100"/>
      <c r="D44" s="5"/>
      <c r="E44" s="5"/>
      <c r="F44" s="5"/>
      <c r="G44" s="116"/>
      <c r="H44" s="116"/>
      <c r="I44" s="116"/>
      <c r="J44" s="116"/>
      <c r="K44" s="116"/>
      <c r="L44" s="116"/>
    </row>
    <row r="45" spans="1:12" s="3" customFormat="1" ht="15.75" hidden="1">
      <c r="A45" s="1"/>
      <c r="B45" s="7"/>
      <c r="C45" s="100"/>
      <c r="D45" s="5"/>
      <c r="E45" s="5"/>
      <c r="F45" s="5"/>
      <c r="G45" s="5"/>
      <c r="H45" s="5"/>
      <c r="I45" s="5"/>
      <c r="J45" s="5">
        <f aca="true" t="shared" si="8" ref="J45:L46">D45+G45</f>
        <v>0</v>
      </c>
      <c r="K45" s="5">
        <f t="shared" si="8"/>
        <v>0</v>
      </c>
      <c r="L45" s="5">
        <f t="shared" si="8"/>
        <v>0</v>
      </c>
    </row>
    <row r="46" spans="1:12" s="3" customFormat="1" ht="15.75" hidden="1">
      <c r="A46" s="1"/>
      <c r="B46" s="7"/>
      <c r="C46" s="100"/>
      <c r="D46" s="5"/>
      <c r="E46" s="5"/>
      <c r="F46" s="5"/>
      <c r="G46" s="5"/>
      <c r="H46" s="5"/>
      <c r="I46" s="5"/>
      <c r="J46" s="5">
        <f t="shared" si="8"/>
        <v>0</v>
      </c>
      <c r="K46" s="5">
        <f t="shared" si="8"/>
        <v>0</v>
      </c>
      <c r="L46" s="5">
        <f t="shared" si="8"/>
        <v>0</v>
      </c>
    </row>
    <row r="47" spans="1:12" s="3" customFormat="1" ht="31.5" hidden="1">
      <c r="A47" s="1"/>
      <c r="B47" s="7" t="s">
        <v>218</v>
      </c>
      <c r="C47" s="100"/>
      <c r="D47" s="5">
        <f>SUM(D45:D46)</f>
        <v>0</v>
      </c>
      <c r="E47" s="5">
        <f>SUM(E45:E46)</f>
        <v>0</v>
      </c>
      <c r="F47" s="5">
        <f>SUM(F45:F46)</f>
        <v>0</v>
      </c>
      <c r="G47" s="116"/>
      <c r="H47" s="116"/>
      <c r="I47" s="116"/>
      <c r="J47" s="116"/>
      <c r="K47" s="116"/>
      <c r="L47" s="116"/>
    </row>
    <row r="48" spans="1:12" s="3" customFormat="1" ht="47.25">
      <c r="A48" s="1">
        <v>17</v>
      </c>
      <c r="B48" s="7" t="s">
        <v>219</v>
      </c>
      <c r="C48" s="100"/>
      <c r="D48" s="116"/>
      <c r="E48" s="116"/>
      <c r="F48" s="116"/>
      <c r="G48" s="5">
        <f>SUM(G35:G47)</f>
        <v>201237</v>
      </c>
      <c r="H48" s="5">
        <f>SUM(H35:H47)</f>
        <v>201237</v>
      </c>
      <c r="I48" s="5">
        <f>SUM(I35:I47)</f>
        <v>201237</v>
      </c>
      <c r="J48" s="116"/>
      <c r="K48" s="116"/>
      <c r="L48" s="116"/>
    </row>
    <row r="49" spans="1:12" s="3" customFormat="1" ht="15.75">
      <c r="A49" s="1">
        <v>18</v>
      </c>
      <c r="B49" s="9" t="s">
        <v>54</v>
      </c>
      <c r="C49" s="100"/>
      <c r="D49" s="14">
        <f aca="true" t="shared" si="9" ref="D49:I49">SUM(D50:D52)</f>
        <v>745324</v>
      </c>
      <c r="E49" s="14">
        <f t="shared" si="9"/>
        <v>745324</v>
      </c>
      <c r="F49" s="14">
        <f t="shared" si="9"/>
        <v>745324</v>
      </c>
      <c r="G49" s="14">
        <f t="shared" si="9"/>
        <v>201237</v>
      </c>
      <c r="H49" s="14">
        <f t="shared" si="9"/>
        <v>201237</v>
      </c>
      <c r="I49" s="14">
        <f t="shared" si="9"/>
        <v>201237</v>
      </c>
      <c r="J49" s="14">
        <f aca="true" t="shared" si="10" ref="J49:L52">D49+G49</f>
        <v>946561</v>
      </c>
      <c r="K49" s="14">
        <f t="shared" si="10"/>
        <v>946561</v>
      </c>
      <c r="L49" s="14">
        <f t="shared" si="10"/>
        <v>946561</v>
      </c>
    </row>
    <row r="50" spans="1:12" s="3" customFormat="1" ht="31.5">
      <c r="A50" s="1">
        <v>19</v>
      </c>
      <c r="B50" s="88" t="s">
        <v>405</v>
      </c>
      <c r="C50" s="100">
        <v>1</v>
      </c>
      <c r="D50" s="5">
        <f aca="true" t="shared" si="11" ref="D50:I50">SUMIF($C$35:$C$49,"1",D$35:D$49)</f>
        <v>0</v>
      </c>
      <c r="E50" s="5">
        <f t="shared" si="11"/>
        <v>0</v>
      </c>
      <c r="F50" s="5">
        <f t="shared" si="11"/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0"/>
        <v>0</v>
      </c>
      <c r="K50" s="5">
        <f t="shared" si="10"/>
        <v>0</v>
      </c>
      <c r="L50" s="5">
        <f t="shared" si="10"/>
        <v>0</v>
      </c>
    </row>
    <row r="51" spans="1:12" s="3" customFormat="1" ht="15.75">
      <c r="A51" s="1">
        <v>20</v>
      </c>
      <c r="B51" s="88" t="s">
        <v>245</v>
      </c>
      <c r="C51" s="100">
        <v>2</v>
      </c>
      <c r="D51" s="5">
        <f aca="true" t="shared" si="12" ref="D51:I51">SUMIF($C$35:$C$49,"2",D$35:D$49)</f>
        <v>745324</v>
      </c>
      <c r="E51" s="5">
        <f t="shared" si="12"/>
        <v>745324</v>
      </c>
      <c r="F51" s="5">
        <f t="shared" si="12"/>
        <v>745324</v>
      </c>
      <c r="G51" s="5">
        <f t="shared" si="12"/>
        <v>201237</v>
      </c>
      <c r="H51" s="5">
        <f t="shared" si="12"/>
        <v>201237</v>
      </c>
      <c r="I51" s="5">
        <f t="shared" si="12"/>
        <v>201237</v>
      </c>
      <c r="J51" s="5">
        <f t="shared" si="10"/>
        <v>946561</v>
      </c>
      <c r="K51" s="5">
        <f t="shared" si="10"/>
        <v>946561</v>
      </c>
      <c r="L51" s="5">
        <f t="shared" si="10"/>
        <v>946561</v>
      </c>
    </row>
    <row r="52" spans="1:12" s="3" customFormat="1" ht="15.75">
      <c r="A52" s="1">
        <v>21</v>
      </c>
      <c r="B52" s="88" t="s">
        <v>137</v>
      </c>
      <c r="C52" s="100">
        <v>3</v>
      </c>
      <c r="D52" s="5">
        <f aca="true" t="shared" si="13" ref="D52:I52">SUMIF($C$35:$C$49,"3",D$35:D$49)</f>
        <v>0</v>
      </c>
      <c r="E52" s="5">
        <f t="shared" si="13"/>
        <v>0</v>
      </c>
      <c r="F52" s="5">
        <f t="shared" si="13"/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0"/>
        <v>0</v>
      </c>
      <c r="K52" s="5">
        <f t="shared" si="10"/>
        <v>0</v>
      </c>
      <c r="L52" s="5">
        <f t="shared" si="10"/>
        <v>0</v>
      </c>
    </row>
    <row r="53" spans="1:12" s="3" customFormat="1" ht="31.5">
      <c r="A53" s="1">
        <v>22</v>
      </c>
      <c r="B53" s="105" t="s">
        <v>220</v>
      </c>
      <c r="C53" s="100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3" customFormat="1" ht="47.25" hidden="1">
      <c r="A54" s="1"/>
      <c r="B54" s="64" t="s">
        <v>223</v>
      </c>
      <c r="C54" s="100"/>
      <c r="D54" s="5"/>
      <c r="E54" s="5"/>
      <c r="F54" s="5"/>
      <c r="G54" s="116"/>
      <c r="H54" s="116"/>
      <c r="I54" s="116"/>
      <c r="J54" s="5">
        <f aca="true" t="shared" si="14" ref="J54:J74">D54+G54</f>
        <v>0</v>
      </c>
      <c r="K54" s="5">
        <f aca="true" t="shared" si="15" ref="K54:K74">E54+H54</f>
        <v>0</v>
      </c>
      <c r="L54" s="5">
        <f aca="true" t="shared" si="16" ref="L54:L74">F54+I54</f>
        <v>0</v>
      </c>
    </row>
    <row r="55" spans="1:12" s="3" customFormat="1" ht="15.75" hidden="1">
      <c r="A55" s="1"/>
      <c r="B55" s="64"/>
      <c r="C55" s="100"/>
      <c r="D55" s="5"/>
      <c r="E55" s="5"/>
      <c r="F55" s="5"/>
      <c r="G55" s="116"/>
      <c r="H55" s="116"/>
      <c r="I55" s="116"/>
      <c r="J55" s="5">
        <f t="shared" si="14"/>
        <v>0</v>
      </c>
      <c r="K55" s="5">
        <f t="shared" si="15"/>
        <v>0</v>
      </c>
      <c r="L55" s="5">
        <f t="shared" si="16"/>
        <v>0</v>
      </c>
    </row>
    <row r="56" spans="1:12" s="3" customFormat="1" ht="47.25" hidden="1">
      <c r="A56" s="1"/>
      <c r="B56" s="64" t="s">
        <v>222</v>
      </c>
      <c r="C56" s="100"/>
      <c r="D56" s="5"/>
      <c r="E56" s="5"/>
      <c r="F56" s="5"/>
      <c r="G56" s="116"/>
      <c r="H56" s="116"/>
      <c r="I56" s="116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15.75" hidden="1">
      <c r="A57" s="1"/>
      <c r="B57" s="64"/>
      <c r="C57" s="100"/>
      <c r="D57" s="5"/>
      <c r="E57" s="5"/>
      <c r="F57" s="5"/>
      <c r="G57" s="116"/>
      <c r="H57" s="116"/>
      <c r="I57" s="116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47.25" hidden="1">
      <c r="A58" s="1"/>
      <c r="B58" s="64" t="s">
        <v>221</v>
      </c>
      <c r="C58" s="100"/>
      <c r="D58" s="5"/>
      <c r="E58" s="5"/>
      <c r="F58" s="5"/>
      <c r="G58" s="116"/>
      <c r="H58" s="116"/>
      <c r="I58" s="116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63">
      <c r="A59" s="1">
        <v>23</v>
      </c>
      <c r="B59" s="88" t="s">
        <v>562</v>
      </c>
      <c r="C59" s="100">
        <v>2</v>
      </c>
      <c r="D59" s="5">
        <v>25050</v>
      </c>
      <c r="E59" s="5">
        <v>25050</v>
      </c>
      <c r="F59" s="5">
        <v>25050</v>
      </c>
      <c r="G59" s="116"/>
      <c r="H59" s="116"/>
      <c r="I59" s="116"/>
      <c r="J59" s="5">
        <f t="shared" si="14"/>
        <v>25050</v>
      </c>
      <c r="K59" s="5">
        <f t="shared" si="15"/>
        <v>25050</v>
      </c>
      <c r="L59" s="5">
        <f t="shared" si="16"/>
        <v>25050</v>
      </c>
    </row>
    <row r="60" spans="1:12" s="3" customFormat="1" ht="63">
      <c r="A60" s="1">
        <v>24</v>
      </c>
      <c r="B60" s="64" t="s">
        <v>390</v>
      </c>
      <c r="C60" s="100"/>
      <c r="D60" s="5">
        <f>SUM(D59)</f>
        <v>25050</v>
      </c>
      <c r="E60" s="5">
        <f>SUM(E59)</f>
        <v>25050</v>
      </c>
      <c r="F60" s="5">
        <f>SUM(F59)</f>
        <v>25050</v>
      </c>
      <c r="G60" s="116"/>
      <c r="H60" s="116"/>
      <c r="I60" s="116"/>
      <c r="J60" s="5">
        <f t="shared" si="14"/>
        <v>25050</v>
      </c>
      <c r="K60" s="5">
        <f t="shared" si="15"/>
        <v>25050</v>
      </c>
      <c r="L60" s="5">
        <f t="shared" si="16"/>
        <v>25050</v>
      </c>
    </row>
    <row r="61" spans="1:12" s="3" customFormat="1" ht="47.25" hidden="1">
      <c r="A61" s="1"/>
      <c r="B61" s="64" t="s">
        <v>224</v>
      </c>
      <c r="C61" s="100"/>
      <c r="D61" s="5"/>
      <c r="E61" s="5"/>
      <c r="F61" s="5"/>
      <c r="G61" s="116"/>
      <c r="H61" s="116"/>
      <c r="I61" s="116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 hidden="1">
      <c r="A62" s="1"/>
      <c r="B62" s="64"/>
      <c r="C62" s="100"/>
      <c r="D62" s="5"/>
      <c r="E62" s="5"/>
      <c r="F62" s="5"/>
      <c r="G62" s="116"/>
      <c r="H62" s="116"/>
      <c r="I62" s="116"/>
      <c r="J62" s="5">
        <f t="shared" si="14"/>
        <v>0</v>
      </c>
      <c r="K62" s="5">
        <f t="shared" si="15"/>
        <v>0</v>
      </c>
      <c r="L62" s="5">
        <f t="shared" si="16"/>
        <v>0</v>
      </c>
    </row>
    <row r="63" spans="1:12" s="3" customFormat="1" ht="47.25" hidden="1">
      <c r="A63" s="1"/>
      <c r="B63" s="64" t="s">
        <v>225</v>
      </c>
      <c r="C63" s="100"/>
      <c r="D63" s="5"/>
      <c r="E63" s="5"/>
      <c r="F63" s="5"/>
      <c r="G63" s="116"/>
      <c r="H63" s="116"/>
      <c r="I63" s="116"/>
      <c r="J63" s="5">
        <f t="shared" si="14"/>
        <v>0</v>
      </c>
      <c r="K63" s="5">
        <f t="shared" si="15"/>
        <v>0</v>
      </c>
      <c r="L63" s="5">
        <f t="shared" si="16"/>
        <v>0</v>
      </c>
    </row>
    <row r="64" spans="1:12" s="3" customFormat="1" ht="15.75" hidden="1">
      <c r="A64" s="1"/>
      <c r="B64" s="64"/>
      <c r="C64" s="100"/>
      <c r="D64" s="5"/>
      <c r="E64" s="5"/>
      <c r="F64" s="5"/>
      <c r="G64" s="116"/>
      <c r="H64" s="116"/>
      <c r="I64" s="116"/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15.75" hidden="1">
      <c r="A65" s="1"/>
      <c r="B65" s="64" t="s">
        <v>226</v>
      </c>
      <c r="C65" s="100"/>
      <c r="D65" s="5"/>
      <c r="E65" s="5"/>
      <c r="F65" s="5"/>
      <c r="G65" s="116"/>
      <c r="H65" s="116"/>
      <c r="I65" s="116"/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 hidden="1">
      <c r="A66" s="1"/>
      <c r="B66" s="64"/>
      <c r="C66" s="100"/>
      <c r="D66" s="5"/>
      <c r="E66" s="5"/>
      <c r="F66" s="5"/>
      <c r="G66" s="116"/>
      <c r="H66" s="116"/>
      <c r="I66" s="116"/>
      <c r="J66" s="5">
        <f t="shared" si="14"/>
        <v>0</v>
      </c>
      <c r="K66" s="5">
        <f t="shared" si="15"/>
        <v>0</v>
      </c>
      <c r="L66" s="5">
        <f t="shared" si="16"/>
        <v>0</v>
      </c>
    </row>
    <row r="67" spans="1:12" s="3" customFormat="1" ht="15.75" hidden="1">
      <c r="A67" s="1"/>
      <c r="B67" s="64" t="s">
        <v>546</v>
      </c>
      <c r="C67" s="100">
        <v>2</v>
      </c>
      <c r="D67" s="5">
        <v>0</v>
      </c>
      <c r="E67" s="5">
        <v>0</v>
      </c>
      <c r="F67" s="5">
        <v>0</v>
      </c>
      <c r="G67" s="116"/>
      <c r="H67" s="116"/>
      <c r="I67" s="116"/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15.75">
      <c r="A68" s="1" t="s">
        <v>629</v>
      </c>
      <c r="B68" s="64" t="s">
        <v>549</v>
      </c>
      <c r="C68" s="100">
        <v>2</v>
      </c>
      <c r="D68" s="5">
        <v>0</v>
      </c>
      <c r="E68" s="5">
        <v>10000</v>
      </c>
      <c r="F68" s="5">
        <v>10000</v>
      </c>
      <c r="G68" s="116"/>
      <c r="H68" s="116"/>
      <c r="I68" s="116"/>
      <c r="J68" s="5">
        <f t="shared" si="14"/>
        <v>0</v>
      </c>
      <c r="K68" s="5">
        <f t="shared" si="15"/>
        <v>10000</v>
      </c>
      <c r="L68" s="5">
        <f t="shared" si="16"/>
        <v>10000</v>
      </c>
    </row>
    <row r="69" spans="1:12" s="3" customFormat="1" ht="63">
      <c r="A69" s="1" t="s">
        <v>630</v>
      </c>
      <c r="B69" s="64" t="s">
        <v>227</v>
      </c>
      <c r="C69" s="100"/>
      <c r="D69" s="5">
        <f>SUM(D67:D68)</f>
        <v>0</v>
      </c>
      <c r="E69" s="5">
        <f>SUM(E67:E68)</f>
        <v>10000</v>
      </c>
      <c r="F69" s="5">
        <f>SUM(F67:F68)</f>
        <v>10000</v>
      </c>
      <c r="G69" s="116"/>
      <c r="H69" s="116"/>
      <c r="I69" s="116"/>
      <c r="J69" s="5">
        <f t="shared" si="14"/>
        <v>0</v>
      </c>
      <c r="K69" s="5">
        <f t="shared" si="15"/>
        <v>10000</v>
      </c>
      <c r="L69" s="5">
        <f t="shared" si="16"/>
        <v>10000</v>
      </c>
    </row>
    <row r="70" spans="1:12" s="3" customFormat="1" ht="31.5">
      <c r="A70" s="1">
        <v>25</v>
      </c>
      <c r="B70" s="9" t="s">
        <v>55</v>
      </c>
      <c r="C70" s="100"/>
      <c r="D70" s="14">
        <f aca="true" t="shared" si="17" ref="D70:I70">SUM(D71:D73)</f>
        <v>25050</v>
      </c>
      <c r="E70" s="14">
        <f t="shared" si="17"/>
        <v>35050</v>
      </c>
      <c r="F70" s="14">
        <f t="shared" si="17"/>
        <v>35050</v>
      </c>
      <c r="G70" s="14">
        <f t="shared" si="17"/>
        <v>0</v>
      </c>
      <c r="H70" s="14">
        <f t="shared" si="17"/>
        <v>0</v>
      </c>
      <c r="I70" s="14">
        <f t="shared" si="17"/>
        <v>0</v>
      </c>
      <c r="J70" s="14">
        <f t="shared" si="14"/>
        <v>25050</v>
      </c>
      <c r="K70" s="14">
        <f t="shared" si="15"/>
        <v>35050</v>
      </c>
      <c r="L70" s="14">
        <f t="shared" si="16"/>
        <v>35050</v>
      </c>
    </row>
    <row r="71" spans="1:12" s="3" customFormat="1" ht="31.5">
      <c r="A71" s="1">
        <v>26</v>
      </c>
      <c r="B71" s="88" t="s">
        <v>405</v>
      </c>
      <c r="C71" s="100">
        <v>1</v>
      </c>
      <c r="D71" s="5">
        <f aca="true" t="shared" si="18" ref="D71:I71">SUMIF($C$53:$C$70,"1",D$53:D$70)</f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  <c r="H71" s="5">
        <f t="shared" si="18"/>
        <v>0</v>
      </c>
      <c r="I71" s="5">
        <f t="shared" si="18"/>
        <v>0</v>
      </c>
      <c r="J71" s="5">
        <f t="shared" si="14"/>
        <v>0</v>
      </c>
      <c r="K71" s="5">
        <f t="shared" si="15"/>
        <v>0</v>
      </c>
      <c r="L71" s="5">
        <f t="shared" si="16"/>
        <v>0</v>
      </c>
    </row>
    <row r="72" spans="1:12" s="3" customFormat="1" ht="15.75">
      <c r="A72" s="1">
        <v>27</v>
      </c>
      <c r="B72" s="88" t="s">
        <v>245</v>
      </c>
      <c r="C72" s="100">
        <v>2</v>
      </c>
      <c r="D72" s="5">
        <f aca="true" t="shared" si="19" ref="D72:I72">SUMIF($C$53:$C$70,"2",D$53:D$70)</f>
        <v>25050</v>
      </c>
      <c r="E72" s="5">
        <f t="shared" si="19"/>
        <v>35050</v>
      </c>
      <c r="F72" s="5">
        <f t="shared" si="19"/>
        <v>35050</v>
      </c>
      <c r="G72" s="5">
        <f t="shared" si="19"/>
        <v>0</v>
      </c>
      <c r="H72" s="5">
        <f t="shared" si="19"/>
        <v>0</v>
      </c>
      <c r="I72" s="5">
        <f t="shared" si="19"/>
        <v>0</v>
      </c>
      <c r="J72" s="5">
        <f t="shared" si="14"/>
        <v>25050</v>
      </c>
      <c r="K72" s="5">
        <f t="shared" si="15"/>
        <v>35050</v>
      </c>
      <c r="L72" s="5">
        <f t="shared" si="16"/>
        <v>35050</v>
      </c>
    </row>
    <row r="73" spans="1:12" s="3" customFormat="1" ht="15.75">
      <c r="A73" s="1">
        <v>28</v>
      </c>
      <c r="B73" s="88" t="s">
        <v>137</v>
      </c>
      <c r="C73" s="100">
        <v>3</v>
      </c>
      <c r="D73" s="5">
        <f aca="true" t="shared" si="20" ref="D73:I73">SUMIF($C$53:$C$70,"3",D$53:D$70)</f>
        <v>0</v>
      </c>
      <c r="E73" s="5">
        <f t="shared" si="20"/>
        <v>0</v>
      </c>
      <c r="F73" s="5">
        <f t="shared" si="20"/>
        <v>0</v>
      </c>
      <c r="G73" s="5">
        <f t="shared" si="20"/>
        <v>0</v>
      </c>
      <c r="H73" s="5">
        <f t="shared" si="20"/>
        <v>0</v>
      </c>
      <c r="I73" s="5">
        <f t="shared" si="20"/>
        <v>0</v>
      </c>
      <c r="J73" s="5">
        <f t="shared" si="14"/>
        <v>0</v>
      </c>
      <c r="K73" s="5">
        <f t="shared" si="15"/>
        <v>0</v>
      </c>
      <c r="L73" s="5">
        <f t="shared" si="16"/>
        <v>0</v>
      </c>
    </row>
    <row r="74" spans="1:12" s="3" customFormat="1" ht="31.5">
      <c r="A74" s="1">
        <v>29</v>
      </c>
      <c r="B74" s="9" t="s">
        <v>180</v>
      </c>
      <c r="C74" s="100"/>
      <c r="D74" s="14">
        <f aca="true" t="shared" si="21" ref="D74:I74">D31+D49+D70</f>
        <v>3693209</v>
      </c>
      <c r="E74" s="14">
        <f t="shared" si="21"/>
        <v>5448390</v>
      </c>
      <c r="F74" s="14">
        <f t="shared" si="21"/>
        <v>6578390</v>
      </c>
      <c r="G74" s="14">
        <f t="shared" si="21"/>
        <v>990402</v>
      </c>
      <c r="H74" s="14">
        <f t="shared" si="21"/>
        <v>1461601</v>
      </c>
      <c r="I74" s="14">
        <f t="shared" si="21"/>
        <v>1480501</v>
      </c>
      <c r="J74" s="14">
        <f t="shared" si="14"/>
        <v>4683611</v>
      </c>
      <c r="K74" s="14">
        <f t="shared" si="15"/>
        <v>6909991</v>
      </c>
      <c r="L74" s="14">
        <f t="shared" si="16"/>
        <v>8058891</v>
      </c>
    </row>
    <row r="75" ht="15.75">
      <c r="L75" s="240" t="s">
        <v>628</v>
      </c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8" ht="15.75"/>
    <row r="99" ht="15.75"/>
    <row r="100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8" ht="15.75"/>
    <row r="119" ht="15.75"/>
    <row r="120" ht="15.75"/>
    <row r="121" ht="15.75"/>
    <row r="122" ht="15.75"/>
    <row r="123" ht="15.75"/>
    <row r="124" ht="15.75"/>
    <row r="125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47" r:id="rId3"/>
  <headerFooter>
    <oddHeader>&amp;R&amp;"Arial,Normál"&amp;10 2. melléklet az 1/2018.(III.12.) önkormányzati rendelethez
"&amp;"Arial,Dőlt"2. melléklet a 3/2017.(III.13.) önkormányzati rendelethez&amp;"Arial,Normál"
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2"/>
  <sheetViews>
    <sheetView zoomScalePageLayoutView="0" workbookViewId="0" topLeftCell="A25">
      <selection activeCell="K13" sqref="K1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1.7109375" style="22" customWidth="1"/>
    <col min="5" max="6" width="9.140625" style="22" customWidth="1"/>
    <col min="7" max="7" width="11.7109375" style="22" customWidth="1"/>
    <col min="8" max="16384" width="9.140625" style="22" customWidth="1"/>
  </cols>
  <sheetData>
    <row r="1" spans="1:7" s="16" customFormat="1" ht="15.75">
      <c r="A1" s="420" t="s">
        <v>537</v>
      </c>
      <c r="B1" s="420"/>
      <c r="C1" s="420"/>
      <c r="D1" s="420"/>
      <c r="E1" s="420"/>
      <c r="F1" s="420"/>
      <c r="G1" s="420"/>
    </row>
    <row r="2" spans="1:7" s="16" customFormat="1" ht="15.75">
      <c r="A2" s="421" t="s">
        <v>563</v>
      </c>
      <c r="B2" s="421"/>
      <c r="C2" s="421"/>
      <c r="D2" s="421"/>
      <c r="E2" s="421"/>
      <c r="F2" s="421"/>
      <c r="G2" s="421"/>
    </row>
    <row r="3" spans="1:7" s="16" customFormat="1" ht="15.75">
      <c r="A3" s="421" t="s">
        <v>179</v>
      </c>
      <c r="B3" s="421"/>
      <c r="C3" s="421"/>
      <c r="D3" s="421"/>
      <c r="E3" s="421"/>
      <c r="F3" s="421"/>
      <c r="G3" s="421"/>
    </row>
    <row r="4" spans="1:7" ht="15.75">
      <c r="A4" s="421" t="s">
        <v>497</v>
      </c>
      <c r="B4" s="421"/>
      <c r="C4" s="421"/>
      <c r="D4" s="421"/>
      <c r="E4" s="421"/>
      <c r="F4" s="421"/>
      <c r="G4" s="421"/>
    </row>
    <row r="5" spans="1:7" ht="15.75">
      <c r="A5" s="44"/>
      <c r="B5" s="44"/>
      <c r="C5" s="16"/>
      <c r="D5" s="16"/>
      <c r="E5" s="16"/>
      <c r="F5" s="16"/>
      <c r="G5" s="16"/>
    </row>
    <row r="6" spans="1:7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</row>
    <row r="7" spans="1:7" s="3" customFormat="1" ht="15.75">
      <c r="A7" s="1">
        <v>1</v>
      </c>
      <c r="B7" s="422" t="s">
        <v>9</v>
      </c>
      <c r="C7" s="4" t="s">
        <v>388</v>
      </c>
      <c r="D7" s="4" t="s">
        <v>411</v>
      </c>
      <c r="E7" s="4" t="s">
        <v>498</v>
      </c>
      <c r="F7" s="4" t="s">
        <v>564</v>
      </c>
      <c r="G7" s="4" t="s">
        <v>5</v>
      </c>
    </row>
    <row r="8" spans="1:7" s="3" customFormat="1" ht="15.75">
      <c r="A8" s="1">
        <v>2</v>
      </c>
      <c r="B8" s="423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7" ht="15.75">
      <c r="A9" s="1">
        <v>3</v>
      </c>
      <c r="B9" s="47" t="s">
        <v>406</v>
      </c>
      <c r="C9" s="15">
        <f>Bevételek!C131+Bevételek!C132+Bevételek!C134+Bevételek!C135+Bevételek!C140</f>
        <v>4266000</v>
      </c>
      <c r="D9" s="48"/>
      <c r="E9" s="48"/>
      <c r="F9" s="48"/>
      <c r="G9" s="48"/>
    </row>
    <row r="10" spans="1:7" ht="30">
      <c r="A10" s="1">
        <v>4</v>
      </c>
      <c r="B10" s="47" t="s">
        <v>407</v>
      </c>
      <c r="C10" s="15">
        <f>Bevételek!C184+Bevételek!C185+Bevételek!C186</f>
        <v>0</v>
      </c>
      <c r="D10" s="48"/>
      <c r="E10" s="48"/>
      <c r="F10" s="48"/>
      <c r="G10" s="48"/>
    </row>
    <row r="11" spans="1:7" ht="15.75">
      <c r="A11" s="1">
        <v>5</v>
      </c>
      <c r="B11" s="47" t="s">
        <v>31</v>
      </c>
      <c r="C11" s="15">
        <f>Bevételek!C138+Bevételek!C156+Bevételek!C171-Bevételek!C151-Bevételek!C152</f>
        <v>25000</v>
      </c>
      <c r="D11" s="48"/>
      <c r="E11" s="48"/>
      <c r="F11" s="48"/>
      <c r="G11" s="48"/>
    </row>
    <row r="12" spans="1:7" ht="45">
      <c r="A12" s="1">
        <v>6</v>
      </c>
      <c r="B12" s="47" t="s">
        <v>32</v>
      </c>
      <c r="C12" s="15">
        <f>Bevételek!C165+Bevételek!C181+Bevételek!C182+Bevételek!C183+Bevételek!C220+Bevételek!C225+Bevételek!C229</f>
        <v>115000</v>
      </c>
      <c r="D12" s="48"/>
      <c r="E12" s="48"/>
      <c r="F12" s="48"/>
      <c r="G12" s="48"/>
    </row>
    <row r="13" spans="1:7" ht="15.75">
      <c r="A13" s="1">
        <v>7</v>
      </c>
      <c r="B13" s="47" t="s">
        <v>33</v>
      </c>
      <c r="C13" s="15">
        <f>Bevételek!C231</f>
        <v>0</v>
      </c>
      <c r="D13" s="48"/>
      <c r="E13" s="48"/>
      <c r="F13" s="48"/>
      <c r="G13" s="48"/>
    </row>
    <row r="14" spans="1:7" ht="30">
      <c r="A14" s="1">
        <v>8</v>
      </c>
      <c r="B14" s="47" t="s">
        <v>34</v>
      </c>
      <c r="C14" s="15">
        <f>Bevételek!C230</f>
        <v>0</v>
      </c>
      <c r="D14" s="48"/>
      <c r="E14" s="48"/>
      <c r="F14" s="48"/>
      <c r="G14" s="48"/>
    </row>
    <row r="15" spans="1:7" ht="30">
      <c r="A15" s="1">
        <v>9</v>
      </c>
      <c r="B15" s="47" t="s">
        <v>408</v>
      </c>
      <c r="C15" s="15">
        <f>Bevételek!C51+Bevételek!C111+Bevételek!C240+Bevételek!C254</f>
        <v>0</v>
      </c>
      <c r="D15" s="48"/>
      <c r="E15" s="48"/>
      <c r="F15" s="48"/>
      <c r="G15" s="48"/>
    </row>
    <row r="16" spans="1:7" s="24" customFormat="1" ht="15.75">
      <c r="A16" s="1">
        <v>10</v>
      </c>
      <c r="B16" s="49" t="s">
        <v>60</v>
      </c>
      <c r="C16" s="18">
        <f>SUM(C9:C15)</f>
        <v>4406000</v>
      </c>
      <c r="D16" s="48"/>
      <c r="E16" s="48"/>
      <c r="F16" s="48"/>
      <c r="G16" s="48"/>
    </row>
    <row r="17" spans="1:7" ht="15.75">
      <c r="A17" s="1">
        <v>11</v>
      </c>
      <c r="B17" s="49" t="s">
        <v>61</v>
      </c>
      <c r="C17" s="18">
        <f>ROUNDDOWN(C16*0.5,0)</f>
        <v>2203000</v>
      </c>
      <c r="D17" s="48"/>
      <c r="E17" s="48"/>
      <c r="F17" s="48"/>
      <c r="G17" s="48"/>
    </row>
    <row r="18" spans="1:7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 aca="true" t="shared" si="0" ref="G18:G25">C18+D18+E18+F18</f>
        <v>0</v>
      </c>
    </row>
    <row r="19" spans="1:7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0</v>
      </c>
    </row>
    <row r="20" spans="1:7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</row>
    <row r="21" spans="1:7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</row>
    <row r="22" spans="1:7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</row>
    <row r="23" spans="1:7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</row>
    <row r="24" spans="1:7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</row>
    <row r="25" spans="1:7" s="24" customFormat="1" ht="15.75">
      <c r="A25" s="1">
        <v>19</v>
      </c>
      <c r="B25" s="49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 t="shared" si="0"/>
        <v>0</v>
      </c>
    </row>
    <row r="26" spans="1:7" s="24" customFormat="1" ht="29.25">
      <c r="A26" s="1">
        <v>20</v>
      </c>
      <c r="B26" s="49" t="s">
        <v>63</v>
      </c>
      <c r="C26" s="18">
        <f>C17-C25</f>
        <v>2203000</v>
      </c>
      <c r="D26" s="48"/>
      <c r="E26" s="48"/>
      <c r="F26" s="48"/>
      <c r="G26" s="48"/>
    </row>
    <row r="27" spans="1:7" s="24" customFormat="1" ht="42.75">
      <c r="A27" s="1">
        <v>21</v>
      </c>
      <c r="B27" s="50" t="s">
        <v>403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</row>
    <row r="28" spans="1:7" ht="30">
      <c r="A28" s="1">
        <v>22</v>
      </c>
      <c r="B28" s="47" t="s">
        <v>410</v>
      </c>
      <c r="C28" s="15">
        <v>0</v>
      </c>
      <c r="D28" s="15">
        <v>0</v>
      </c>
      <c r="E28" s="15">
        <v>0</v>
      </c>
      <c r="F28" s="15">
        <v>0</v>
      </c>
      <c r="G28" s="15">
        <f>C28+D28+E28+F28</f>
        <v>0</v>
      </c>
    </row>
    <row r="29" spans="1:7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>C29+D29+E29+F29</f>
        <v>0</v>
      </c>
    </row>
    <row r="30" spans="1:7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</row>
    <row r="31" spans="1:7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>C31+D31+E31+F31</f>
        <v>0</v>
      </c>
    </row>
    <row r="32" spans="1:7" ht="45">
      <c r="A32" s="1">
        <v>26</v>
      </c>
      <c r="B32" s="47" t="s">
        <v>402</v>
      </c>
      <c r="C32" s="15">
        <v>0</v>
      </c>
      <c r="D32" s="15">
        <v>0</v>
      </c>
      <c r="E32" s="15">
        <v>0</v>
      </c>
      <c r="F32" s="15">
        <v>0</v>
      </c>
      <c r="G32" s="15">
        <f>C32+D32+E32+F32</f>
        <v>0</v>
      </c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9" r:id="rId1"/>
  <headerFooter>
    <oddHeader>&amp;R&amp;"Arial,Normál"&amp;10
3. melléklet a 3/2017.(III.13.)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414" t="s">
        <v>539</v>
      </c>
      <c r="B1" s="414"/>
      <c r="C1" s="414"/>
      <c r="D1" s="414"/>
      <c r="E1" s="414"/>
      <c r="F1" s="414"/>
    </row>
    <row r="2" spans="1:6" s="2" customFormat="1" ht="15.75">
      <c r="A2" s="414" t="s">
        <v>496</v>
      </c>
      <c r="B2" s="414"/>
      <c r="C2" s="414"/>
      <c r="D2" s="414"/>
      <c r="E2" s="414"/>
      <c r="F2" s="414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424" t="s">
        <v>9</v>
      </c>
      <c r="C5" s="6" t="s">
        <v>388</v>
      </c>
      <c r="D5" s="6" t="s">
        <v>411</v>
      </c>
      <c r="E5" s="6" t="s">
        <v>498</v>
      </c>
      <c r="F5" s="6" t="s">
        <v>5</v>
      </c>
    </row>
    <row r="6" spans="1:7" s="10" customFormat="1" ht="15.75">
      <c r="A6" s="1">
        <v>2</v>
      </c>
      <c r="B6" s="425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3/2017.(III.13.)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3"/>
  <sheetViews>
    <sheetView zoomScalePageLayoutView="0" workbookViewId="0" topLeftCell="A1">
      <selection activeCell="B31" sqref="B31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414" t="s">
        <v>537</v>
      </c>
      <c r="B1" s="414"/>
      <c r="C1" s="414"/>
    </row>
    <row r="2" spans="1:3" s="2" customFormat="1" ht="15.75">
      <c r="A2" s="414" t="s">
        <v>505</v>
      </c>
      <c r="B2" s="414"/>
      <c r="C2" s="414"/>
    </row>
    <row r="3" spans="1:3" s="2" customFormat="1" ht="15.75">
      <c r="A3" s="414" t="s">
        <v>558</v>
      </c>
      <c r="B3" s="414"/>
      <c r="C3" s="414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8" t="s">
        <v>9</v>
      </c>
      <c r="C6" s="129" t="s">
        <v>4</v>
      </c>
    </row>
    <row r="7" spans="1:3" s="10" customFormat="1" ht="15.75">
      <c r="A7" s="1">
        <v>2</v>
      </c>
      <c r="B7" s="83" t="s">
        <v>506</v>
      </c>
      <c r="C7" s="130"/>
    </row>
    <row r="8" spans="1:3" s="10" customFormat="1" ht="15.75">
      <c r="A8" s="1">
        <v>3</v>
      </c>
      <c r="B8" s="83" t="s">
        <v>507</v>
      </c>
      <c r="C8" s="130">
        <v>25200</v>
      </c>
    </row>
    <row r="9" spans="1:3" s="10" customFormat="1" ht="15.75">
      <c r="A9" s="1">
        <v>4</v>
      </c>
      <c r="B9" s="83" t="s">
        <v>565</v>
      </c>
      <c r="C9" s="130">
        <v>0</v>
      </c>
    </row>
    <row r="10" spans="1:3" s="10" customFormat="1" ht="15.75">
      <c r="A10" s="1">
        <v>5</v>
      </c>
      <c r="B10" s="83" t="s">
        <v>508</v>
      </c>
      <c r="C10" s="130">
        <f>Bevételek!C141</f>
        <v>0</v>
      </c>
    </row>
    <row r="11" spans="1:3" s="10" customFormat="1" ht="15.75">
      <c r="A11" s="1">
        <v>6</v>
      </c>
      <c r="B11" s="83" t="s">
        <v>509</v>
      </c>
      <c r="C11" s="130">
        <f>Bevételek!C144</f>
        <v>0</v>
      </c>
    </row>
    <row r="12" spans="1:3" s="10" customFormat="1" ht="15.75">
      <c r="A12" s="1">
        <v>7</v>
      </c>
      <c r="B12" s="131" t="s">
        <v>7</v>
      </c>
      <c r="C12" s="132">
        <f>SUM(C8:C11)</f>
        <v>25200</v>
      </c>
    </row>
    <row r="13" spans="1:3" s="10" customFormat="1" ht="15.75">
      <c r="A13" s="1">
        <v>8</v>
      </c>
      <c r="B13" s="83" t="s">
        <v>510</v>
      </c>
      <c r="C13" s="130"/>
    </row>
    <row r="14" spans="1:3" s="10" customFormat="1" ht="15.75">
      <c r="A14" s="1">
        <v>9</v>
      </c>
      <c r="B14" s="83" t="s">
        <v>542</v>
      </c>
      <c r="C14" s="130">
        <v>25200</v>
      </c>
    </row>
    <row r="15" spans="1:3" s="10" customFormat="1" ht="15.75" hidden="1">
      <c r="A15" s="1"/>
      <c r="B15" s="83"/>
      <c r="C15" s="130"/>
    </row>
    <row r="16" spans="1:3" s="10" customFormat="1" ht="15.75" hidden="1">
      <c r="A16" s="1"/>
      <c r="B16" s="83"/>
      <c r="C16" s="130"/>
    </row>
    <row r="17" spans="1:3" s="10" customFormat="1" ht="15.75" hidden="1">
      <c r="A17" s="1"/>
      <c r="B17" s="83"/>
      <c r="C17" s="130"/>
    </row>
    <row r="18" spans="1:3" s="10" customFormat="1" ht="15.75" hidden="1">
      <c r="A18" s="1"/>
      <c r="B18" s="83"/>
      <c r="C18" s="130"/>
    </row>
    <row r="19" spans="1:3" s="10" customFormat="1" ht="15.75" hidden="1">
      <c r="A19" s="1"/>
      <c r="B19" s="83"/>
      <c r="C19" s="130"/>
    </row>
    <row r="20" spans="1:3" s="10" customFormat="1" ht="15.75" hidden="1">
      <c r="A20" s="1"/>
      <c r="B20" s="83"/>
      <c r="C20" s="130"/>
    </row>
    <row r="21" ht="15" hidden="1"/>
    <row r="22" spans="1:3" s="10" customFormat="1" ht="15.75">
      <c r="A22" s="1">
        <v>10</v>
      </c>
      <c r="B22" s="131" t="s">
        <v>8</v>
      </c>
      <c r="C22" s="132">
        <f>SUM(C14:C20)</f>
        <v>25200</v>
      </c>
    </row>
    <row r="23" spans="1:3" s="10" customFormat="1" ht="15.75">
      <c r="A23" s="1">
        <v>11</v>
      </c>
      <c r="B23" s="133" t="s">
        <v>511</v>
      </c>
      <c r="C23" s="134">
        <f>C12-C22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3/2017.(III.13.) önkormányzati rendelethez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2018-03-19T07:36:19Z</cp:lastPrinted>
  <dcterms:created xsi:type="dcterms:W3CDTF">2011-02-02T09:24:37Z</dcterms:created>
  <dcterms:modified xsi:type="dcterms:W3CDTF">2018-03-19T07:37:11Z</dcterms:modified>
  <cp:category/>
  <cp:version/>
  <cp:contentType/>
  <cp:contentStatus/>
</cp:coreProperties>
</file>