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9" activeTab="13"/>
  </bookViews>
  <sheets>
    <sheet name="Mód.12. 31.)" sheetId="1" r:id="rId1"/>
    <sheet name="Mód.09.." sheetId="2" r:id="rId2"/>
    <sheet name="Mód.05......." sheetId="3" r:id="rId3"/>
    <sheet name="PM.mód. 03.31." sheetId="4" r:id="rId4"/>
    <sheet name="Összesen" sheetId="5" r:id="rId5"/>
    <sheet name="Felh" sheetId="6" r:id="rId6"/>
    <sheet name="Adósságot kel.köt." sheetId="7" r:id="rId7"/>
    <sheet name="EU" sheetId="8" r:id="rId8"/>
    <sheet name="Egyensúly 2012-2014. " sheetId="9" r:id="rId9"/>
    <sheet name="utem" sheetId="10" r:id="rId10"/>
    <sheet name="tobbeves" sheetId="11" r:id="rId11"/>
    <sheet name="közvetett támog" sheetId="12" r:id="rId12"/>
    <sheet name="Adósságot kel.köt. (2)" sheetId="13" r:id="rId13"/>
    <sheet name="Bevételek" sheetId="14" r:id="rId14"/>
    <sheet name="Kiadás" sheetId="15" r:id="rId15"/>
    <sheet name="COFOG" sheetId="16" r:id="rId16"/>
    <sheet name="Határozat" sheetId="17" r:id="rId17"/>
    <sheet name="Határozat (2)" sheetId="18" state="hidden" r:id="rId18"/>
  </sheets>
  <definedNames>
    <definedName name="_xlnm.Print_Titles" localSheetId="12">'Adósságot kel.köt. (2)'!$1:$9</definedName>
    <definedName name="_xlnm.Print_Titles" localSheetId="13">'Bevételek'!$1:$4</definedName>
    <definedName name="_xlnm.Print_Titles" localSheetId="15">'COFOG'!$1:$5</definedName>
    <definedName name="_xlnm.Print_Titles" localSheetId="8">'Egyensúly 2012-2014. '!$1:$2</definedName>
    <definedName name="_xlnm.Print_Titles" localSheetId="5">'Felh'!$1:$6</definedName>
    <definedName name="_xlnm.Print_Titles" localSheetId="14">'Kiadás'!$1:$4</definedName>
    <definedName name="_xlnm.Print_Titles" localSheetId="11">'közvetett támog'!$1:$3</definedName>
    <definedName name="_xlnm.Print_Titles" localSheetId="2">'Mód.05.......'!$1:$2</definedName>
    <definedName name="_xlnm.Print_Titles" localSheetId="1">'Mód.09..'!$1:$2</definedName>
    <definedName name="_xlnm.Print_Titles" localSheetId="0">'Mód.12. 31.)'!$1:$2</definedName>
    <definedName name="_xlnm.Print_Titles" localSheetId="4">'Összesen'!$1:$4</definedName>
  </definedNames>
  <calcPr fullCalcOnLoad="1"/>
</workbook>
</file>

<file path=xl/comments14.xml><?xml version="1.0" encoding="utf-8"?>
<comments xmlns="http://schemas.openxmlformats.org/spreadsheetml/2006/main">
  <authors>
    <author>Livi</author>
  </authors>
  <commentList>
    <comment ref="A27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5.xml><?xml version="1.0" encoding="utf-8"?>
<comments xmlns="http://schemas.openxmlformats.org/spreadsheetml/2006/main">
  <authors>
    <author>Livi</author>
  </authors>
  <commentList>
    <comment ref="A7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6.xml><?xml version="1.0" encoding="utf-8"?>
<comments xmlns="http://schemas.openxmlformats.org/spreadsheetml/2006/main">
  <authors>
    <author>Livi</author>
  </authors>
  <commentList>
    <comment ref="B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<sst xmlns="http://schemas.openxmlformats.org/spreadsheetml/2006/main" count="1312" uniqueCount="734">
  <si>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</si>
  <si>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</si>
  <si>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</si>
  <si>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</si>
  <si>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</si>
  <si>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</si>
  <si>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</si>
  <si>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</si>
  <si>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</si>
  <si>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</si>
  <si>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</si>
  <si>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</si>
  <si>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</si>
  <si>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</si>
  <si>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</si>
  <si>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</si>
  <si>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</si>
  <si>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</si>
  <si>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</si>
  <si>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</si>
  <si>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</si>
  <si>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</si>
  <si>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</si>
  <si>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</si>
  <si>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</si>
  <si>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</si>
  <si>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</si>
  <si>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</si>
  <si>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</si>
  <si>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</si>
  <si>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</si>
  <si>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</si>
  <si>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</si>
  <si>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</si>
  <si>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</si>
  <si>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</si>
  <si>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</si>
  <si>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</si>
  <si>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</si>
  <si>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</si>
  <si>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</si>
  <si>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</si>
  <si>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</si>
  <si>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</si>
  <si>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</si>
  <si>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</si>
  <si>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</si>
  <si>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</si>
  <si>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</si>
  <si>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</si>
  <si>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</si>
  <si>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</si>
  <si>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</si>
  <si>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</si>
  <si>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</si>
  <si>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</si>
  <si>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</si>
  <si>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</si>
  <si>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</si>
  <si>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</si>
  <si>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</si>
  <si>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</si>
  <si>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</si>
  <si>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</si>
  <si>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</si>
  <si>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</si>
  <si>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</si>
  <si>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</si>
  <si>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</si>
  <si>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</si>
  <si>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</si>
  <si>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</si>
  <si>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</si>
  <si>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</si>
  <si>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</si>
  <si>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</si>
  <si>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</si>
  <si>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</si>
  <si>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</si>
  <si>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</si>
  <si>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</si>
  <si>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</si>
  <si>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</si>
  <si>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</si>
  <si>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</si>
  <si>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</si>
  <si>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</si>
  <si>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</si>
  <si>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</si>
  <si>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</si>
  <si>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</si>
  <si>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</si>
  <si>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</si>
  <si>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</si>
  <si>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</si>
  <si>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</si>
  <si>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</si>
  <si>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</si>
  <si>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</si>
  <si>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</si>
  <si>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</si>
  <si>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</si>
  <si>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</si>
  <si>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</si>
  <si>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</si>
  <si>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</si>
  <si>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</si>
  <si>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</si>
  <si>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</si>
  <si>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</si>
  <si>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</si>
  <si>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</si>
  <si>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</si>
  <si>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</si>
  <si>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</si>
  <si>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</si>
  <si>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</si>
  <si>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</si>
  <si>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</si>
  <si>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</si>
  <si>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</si>
  <si>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</si>
  <si>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</si>
  <si>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</si>
  <si>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</si>
  <si>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</si>
  <si>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</si>
  <si>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</si>
  <si>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</si>
  <si>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</si>
  <si>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</si>
  <si>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</si>
  <si>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</si>
  <si>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</si>
  <si>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</si>
  <si>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</si>
  <si>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</si>
  <si>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</si>
  <si>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</si>
  <si>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</si>
  <si>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</si>
  <si>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</si>
  <si>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</si>
  <si>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</si>
  <si>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</si>
  <si>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</si>
  <si>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</si>
  <si>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</si>
  <si>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</si>
  <si>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</si>
  <si>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</si>
  <si>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</si>
  <si>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</si>
  <si>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</si>
  <si>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</si>
  <si>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</si>
  <si>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</si>
  <si>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</si>
  <si>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</si>
  <si>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</si>
  <si>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</si>
  <si>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</si>
  <si>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</si>
  <si>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</si>
  <si>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</si>
  <si>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</si>
  <si>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</si>
  <si>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</si>
  <si>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</si>
  <si>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</si>
  <si>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</si>
  <si>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</si>
  <si>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</si>
  <si>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</si>
  <si>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</si>
  <si>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</si>
  <si>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</si>
  <si>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</si>
  <si>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</si>
  <si>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</si>
  <si>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</si>
  <si>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</si>
  <si>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</si>
  <si>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</si>
  <si>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</si>
  <si>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</si>
  <si>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</si>
  <si>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</si>
  <si>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</si>
  <si>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</si>
  <si>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</si>
  <si>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</si>
  <si>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</si>
  <si>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</si>
  <si>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</si>
  <si>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K501. Nemzetközi kötelezettségek</t>
  </si>
  <si>
    <t>K506. Egyéb működési célú támogatások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</si>
  <si>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</si>
  <si>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</si>
  <si>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</si>
  <si>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</si>
  <si>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</si>
  <si>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</si>
  <si>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</si>
  <si>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</si>
  <si>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</si>
  <si>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</si>
  <si>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</si>
  <si>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</si>
  <si>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</si>
  <si>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</si>
  <si>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</si>
  <si>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</si>
  <si>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</si>
  <si>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</si>
  <si>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</si>
  <si>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</si>
  <si>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</si>
  <si>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</si>
  <si>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</si>
  <si>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</si>
  <si>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</si>
  <si>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</si>
  <si>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</si>
  <si>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</si>
  <si>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</si>
  <si>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</si>
  <si>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</si>
  <si>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</si>
  <si>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</si>
  <si>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</si>
  <si>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</si>
  <si>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</si>
  <si>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</si>
  <si>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</si>
  <si>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</si>
  <si>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</si>
  <si>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</si>
  <si>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</si>
  <si>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</si>
  <si>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</si>
  <si>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</si>
  <si>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</si>
  <si>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</si>
  <si>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</si>
  <si>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</si>
  <si>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</si>
  <si>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</si>
  <si>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</si>
  <si>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</si>
  <si>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</si>
  <si>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</si>
  <si>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</si>
  <si>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</si>
  <si>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</si>
  <si>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</si>
  <si>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</si>
  <si>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</si>
  <si>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</si>
  <si>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</si>
  <si>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</si>
  <si>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</si>
  <si>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</si>
  <si>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</si>
  <si>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</si>
  <si>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</si>
  <si>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</si>
  <si>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</si>
  <si>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</si>
  <si>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</si>
  <si>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</si>
  <si>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</si>
  <si>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</si>
  <si>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</si>
  <si>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</si>
  <si>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</si>
  <si>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</si>
  <si>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</si>
  <si>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</si>
  <si>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</si>
  <si>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</si>
  <si>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</si>
  <si>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</si>
  <si>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</si>
  <si>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</si>
  <si>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</si>
  <si>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</si>
  <si>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</si>
  <si>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</si>
  <si>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</si>
  <si>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</si>
  <si>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</si>
  <si>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</si>
  <si>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</si>
  <si>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</si>
  <si>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</si>
  <si>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</si>
  <si>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</si>
  <si>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</si>
  <si>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</si>
  <si>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</si>
  <si>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</si>
  <si>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</si>
  <si>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</si>
  <si>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</si>
  <si>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</si>
  <si>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</si>
  <si>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</si>
  <si>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</si>
  <si>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</si>
  <si>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</si>
  <si>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</si>
  <si>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</si>
  <si>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</si>
  <si>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</si>
  <si>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</si>
  <si>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</si>
  <si>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</si>
  <si>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</si>
  <si>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</si>
  <si>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</si>
  <si>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</si>
  <si>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</si>
  <si>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</si>
  <si>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</si>
  <si>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</si>
  <si>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</si>
  <si>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</si>
  <si>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</si>
  <si>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</si>
  <si>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</si>
  <si>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</si>
  <si>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</si>
  <si>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</si>
  <si>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</si>
  <si>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</si>
  <si>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</si>
  <si>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</si>
  <si>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</si>
  <si>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</si>
  <si>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</si>
  <si>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</si>
  <si>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</si>
  <si>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</si>
  <si>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</si>
  <si>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</si>
  <si>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</si>
  <si>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</si>
  <si>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</si>
  <si>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</si>
  <si>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</si>
  <si>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</si>
  <si>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</si>
  <si>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</si>
  <si>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</si>
  <si>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</si>
  <si>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</si>
  <si>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</si>
  <si>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</si>
  <si>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</si>
  <si>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</si>
  <si>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</si>
  <si>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</si>
  <si>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</si>
  <si>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</si>
  <si>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</si>
  <si>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</si>
  <si>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</si>
  <si>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</si>
  <si>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</si>
  <si>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</si>
  <si>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</si>
  <si>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</si>
  <si>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</si>
  <si>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</si>
  <si>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</si>
  <si>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</si>
  <si>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</si>
  <si>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</si>
  <si>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</si>
  <si>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</si>
  <si>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</si>
  <si>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</si>
  <si>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</si>
  <si>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</si>
  <si>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</si>
  <si>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</si>
  <si>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</si>
  <si>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</si>
  <si>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</si>
  <si>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</si>
  <si>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</si>
  <si>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</si>
  <si>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</si>
  <si>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</si>
  <si>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</si>
  <si>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</si>
  <si>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</si>
  <si>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</si>
  <si>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</si>
  <si>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</si>
  <si>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</si>
  <si>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</si>
  <si>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</si>
  <si>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</si>
  <si>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</si>
  <si>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</si>
  <si>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</si>
  <si>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</si>
  <si>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</si>
  <si>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</si>
  <si>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</si>
  <si>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</si>
  <si>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</si>
  <si>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</si>
  <si>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</si>
  <si>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</si>
  <si>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</si>
  <si>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</si>
  <si>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</si>
  <si>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</si>
  <si>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</si>
  <si>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</si>
  <si>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</si>
  <si>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</si>
  <si>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</si>
  <si>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</si>
  <si>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</si>
  <si>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</si>
  <si>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</si>
  <si>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</si>
  <si>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</si>
  <si>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</si>
  <si>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</si>
  <si>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</si>
  <si>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</si>
  <si>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</si>
  <si>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</si>
  <si>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</si>
  <si>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</si>
  <si>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</si>
  <si>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</si>
  <si>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</si>
  <si>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</si>
  <si>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</si>
  <si>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</si>
  <si>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</si>
  <si>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Teke Klub Resznek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</si>
  <si>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</si>
  <si>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</si>
  <si>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</si>
  <si>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</si>
  <si>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</si>
  <si>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</si>
  <si>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</si>
  <si>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</si>
  <si>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</si>
  <si>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</si>
  <si>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</si>
  <si>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</si>
  <si>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</si>
  <si>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</si>
  <si>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</si>
  <si>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</si>
  <si>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</si>
  <si>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</si>
  <si>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</si>
  <si>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</si>
  <si>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</si>
  <si>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</si>
  <si>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</si>
  <si>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</si>
  <si>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</si>
  <si>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</si>
  <si>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</si>
  <si>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</si>
  <si>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</si>
  <si>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</si>
  <si>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</si>
  <si>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</si>
  <si>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</si>
  <si>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</si>
  <si>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</si>
  <si>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</si>
  <si>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</si>
  <si>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</si>
  <si>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</si>
  <si>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</si>
  <si>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</si>
  <si>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</si>
  <si>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</si>
  <si>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011130 Önkormányzatok és önkormányzati hivatalok jogalkotó és általános igazgatási tevékenysége (képviselő t. díja)</t>
  </si>
  <si>
    <t xml:space="preserve"> - reprezentáció vonzattal</t>
  </si>
  <si>
    <t>066020 Város és községgazdálkodási egyéb szolgáltatások</t>
  </si>
  <si>
    <t>081061 Szabadidős park, fürdő és strandszolgáltatás</t>
  </si>
  <si>
    <t>- személyhez nem köthető</t>
  </si>
  <si>
    <t>107055 Falugondnoki, tanyagondnoki szolgáltatás</t>
  </si>
  <si>
    <t xml:space="preserve">   - Munkaerőpiaci Alap (közfoglalkoztatás) 2015. áthúzódó</t>
  </si>
  <si>
    <t xml:space="preserve">   - Munkaerőpiaci Alap (közfoglalkoztatás) terv</t>
  </si>
  <si>
    <t>- Bolt üzemeltetés</t>
  </si>
  <si>
    <t xml:space="preserve"> - lakosságtól visszatérítendő kölcsön</t>
  </si>
  <si>
    <t xml:space="preserve">BAGLAD KÖZSÉG ÖNKORMÁNYZATA </t>
  </si>
  <si>
    <t>BAGLAD KÖZSÉG ÖNKORMÁNYZATA ÁLTAL VAGY HOZZÁJÁRULÁSÁVAL</t>
  </si>
  <si>
    <r>
      <t xml:space="preserve">BAGLAD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</si>
  <si>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adatok Ft-ban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</si>
  <si>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Lóránt Beáta polgármester</t>
    </r>
  </si>
  <si>
    <t>(: Lóránt Beáta :)</t>
  </si>
  <si>
    <t xml:space="preserve">    - Erzsébet utalvány</t>
  </si>
  <si>
    <t>- A 2015. évről áthúzódó bérkompenzáció támogatása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</si>
  <si>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</si>
  <si>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</si>
  <si>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- Könyves szekrény</t>
  </si>
  <si>
    <t xml:space="preserve"> - Belterületi út felújítása</t>
  </si>
  <si>
    <t xml:space="preserve">SAJÁT BEVÉTELEI, TOVÁBBÁ ADÓSSÁGOT KELETKEZTETŐ ÜGYLETEKBŐL </t>
  </si>
  <si>
    <t>ÉS KEZESSÉGVÁLLALÁSOKBÓL FENNÁLLÓ KÖTELEZETTSÉGEI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</si>
  <si>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</si>
  <si>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2016. évi határozat</t>
  </si>
  <si>
    <t>2016. évi rendelet</t>
  </si>
  <si>
    <t>Végleges</t>
  </si>
  <si>
    <t xml:space="preserve">   - Dr. Hetés Ferenc Rendelőintézet</t>
  </si>
  <si>
    <t xml:space="preserve"> - Rendkívűli szociális támogatás:</t>
  </si>
  <si>
    <t>041233 Hosszabb időtartamú közfoglalkoztatás 2017. terv</t>
  </si>
  <si>
    <t>041233 Hosszabb időtartamú közfoglalkoztatás 2016-ről áthúzódó</t>
  </si>
  <si>
    <t xml:space="preserve">   - fogorvosi hozzájárulás 2017.</t>
  </si>
  <si>
    <t xml:space="preserve">   - védőnői hozzájárulás 2017.</t>
  </si>
  <si>
    <t xml:space="preserve">   - falugondnok 2017.</t>
  </si>
  <si>
    <t xml:space="preserve">   - településüzemeltetési feladatok ellátása 2017.</t>
  </si>
  <si>
    <t>011130 Önkormányzatok és önkormányzati hivatalok jogalkotó és általános igazgatási tevékenysége cafetéria</t>
  </si>
  <si>
    <t>BAGLAD KÖZSÉG ÖNKORMÁNYZATA 2017. ÉVI KÖLTSÉGVETÉSÉNEK</t>
  </si>
  <si>
    <t>2017. terv</t>
  </si>
  <si>
    <t xml:space="preserve">2017. ÉVI SAJÁT BEVÉTELEI, TOVÁBBÁ ADÓSSÁGOT KELETKEZTETŐ </t>
  </si>
  <si>
    <t>2020.</t>
  </si>
  <si>
    <r>
      <t>BAGLAD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</si>
  <si>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- Közös Önkormányzati Hivatal felhalmozási kiadásaihoz átadás önkormányzatnak</t>
  </si>
  <si>
    <r>
      <t>Baglad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2017.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</si>
  <si>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2017. december 31.</t>
    </r>
  </si>
  <si>
    <t>(: Balláné Kulcsár Mária :)</t>
  </si>
  <si>
    <t>jegyző</t>
  </si>
  <si>
    <t xml:space="preserve">2015. Tény </t>
  </si>
  <si>
    <t>2016. várható tény</t>
  </si>
  <si>
    <r>
      <t xml:space="preserve">Baglad Község Önkormányzata 2017. évi közvetett támogatásai </t>
    </r>
    <r>
      <rPr>
        <i/>
        <sz val="12"/>
        <rFont val="Times New Roman"/>
        <family val="1"/>
      </rPr>
      <t>(adatok Ft-ban)</t>
    </r>
  </si>
  <si>
    <t>BAGLAD KÖZSÉG ÖNKORMÁNYZATA 2015-2017. ÉVI MŰKÖDÉSI ÉS FELHALMOZÁSI</t>
  </si>
  <si>
    <t>Baglad Község Önkormányzata Képviselő-testületének 20/2017.(III.13.) határozata az önkormányzat saját bevételeinek és adósságot keletkeztető ügyleteiből eredő fizetési kötelezettségeinek a költségvetési évet követő három évre várható összegének megállapításáról</t>
  </si>
  <si>
    <r>
      <t xml:space="preserve">BAGLAD KÖZSÉG ÖNKORMÁNYZATA 2017. ÉVI ELŐIRÁNYZAT-FELHASZNÁLÁSI TERVE </t>
    </r>
    <r>
      <rPr>
        <i/>
        <sz val="11"/>
        <rFont val="Times New Roman"/>
        <family val="1"/>
      </rPr>
      <t>(adatok Ft-ban)</t>
    </r>
  </si>
  <si>
    <t>2017. évi határozat</t>
  </si>
  <si>
    <t>2017. évi rendelet</t>
  </si>
  <si>
    <t>Likvid hitel</t>
  </si>
  <si>
    <t>Baglad Község Önkormányzata</t>
  </si>
  <si>
    <t>Polgármesteri hatáskörben történt módosítás</t>
  </si>
  <si>
    <t xml:space="preserve">adatok Ft-ban </t>
  </si>
  <si>
    <t>Bevétel:</t>
  </si>
  <si>
    <t xml:space="preserve">Működési célú átvett pénzeszköz vállalkozástól </t>
  </si>
  <si>
    <t>Kiadás:</t>
  </si>
  <si>
    <t xml:space="preserve"> A helyi önkormányzatok  előző évi elszámolásából származó kiad.</t>
  </si>
  <si>
    <t>Belső átcsoportosítás:</t>
  </si>
  <si>
    <t>Terhelendő</t>
  </si>
  <si>
    <t>Jóváirandó</t>
  </si>
  <si>
    <t>Beruházás:</t>
  </si>
  <si>
    <t>Egyéb tárgyi eszközök nettó</t>
  </si>
  <si>
    <t>Inform. eszk. besz. (telefon) nettó</t>
  </si>
  <si>
    <t>Egyéb tárgyi eszközök ÁFA</t>
  </si>
  <si>
    <t>Inform. eszk. besz. (telefon) ÁFA</t>
  </si>
  <si>
    <t>Közművelődés</t>
  </si>
  <si>
    <t>Személyhez nem k.jutt.</t>
  </si>
  <si>
    <t xml:space="preserve"> - Személyi jutt. (étk.ut.)</t>
  </si>
  <si>
    <t xml:space="preserve">Munkált. Terh. Elv. </t>
  </si>
  <si>
    <t xml:space="preserve"> - munkált. Terh. Elv. </t>
  </si>
  <si>
    <t xml:space="preserve">Önkorm. Igazg. </t>
  </si>
  <si>
    <t xml:space="preserve"> - személyi jutt. (közl.költ.tér.)</t>
  </si>
  <si>
    <t>(:Lóránt Beáta:)</t>
  </si>
  <si>
    <t>Összesen:</t>
  </si>
  <si>
    <t>Tartalék</t>
  </si>
  <si>
    <t>Előző évi költségvetési maradványának igénybevétele</t>
  </si>
  <si>
    <t>Rédics, 2017. március 31.</t>
  </si>
  <si>
    <t xml:space="preserve"> Személyi jutt. (közl. Költségtérítés)</t>
  </si>
  <si>
    <t>Önk.hiv. jogalk. Ig. tev.</t>
  </si>
  <si>
    <t>Személyi jutt. (egyéb külső sz. jutt.)</t>
  </si>
  <si>
    <t>Dologi (egyéb komm. Szolg.)</t>
  </si>
  <si>
    <t>Dologi  (inform.szolg.)</t>
  </si>
  <si>
    <t>2017. március 31.</t>
  </si>
  <si>
    <t xml:space="preserve"> - VIZMŰ Zrt-től fel nem haszn. 2016.évi vizh. Díj támog. </t>
  </si>
  <si>
    <t xml:space="preserve">Vízmű Zrt. Haszn. díj visszaut. </t>
  </si>
  <si>
    <t xml:space="preserve">K5021. A helyi önkormányzatok előző évi elszámolásából származó kiadások </t>
  </si>
  <si>
    <t>K5021. A helyi önkormányzatok előző évi elszámolásából származó kiadások 2015. év</t>
  </si>
  <si>
    <t>A helyi önkormányzatok  előző évi elszámolásából származó kiad.</t>
  </si>
  <si>
    <t>A helyi önkormányzatok  előző évi elszámolásából származó kiad. 2015. év</t>
  </si>
  <si>
    <t xml:space="preserve"> Személyi jutt. (közl. költségtérítés)</t>
  </si>
  <si>
    <t>Baglad Község Önkormányzata 2017. évi költségvetésének módosítása 
2017.  május 27-től</t>
  </si>
  <si>
    <t>Rédics, 2017. május 18.</t>
  </si>
  <si>
    <t>Egyéb működési célú támogatások államháztartáson kívülre</t>
  </si>
  <si>
    <t>Egyéb felhalmozási célú támogatások államháztartáson kívülre</t>
  </si>
  <si>
    <t>- Nem nevesített civil szervezetek</t>
  </si>
  <si>
    <t>- Medicopter Alapítvány támogatása</t>
  </si>
  <si>
    <t xml:space="preserve"> - Raktár kialakítás tűzoltószertárból</t>
  </si>
  <si>
    <t>- Medicopter Alapítvány</t>
  </si>
  <si>
    <t>21a</t>
  </si>
  <si>
    <t>21b</t>
  </si>
  <si>
    <t>O</t>
  </si>
  <si>
    <t>P</t>
  </si>
  <si>
    <t>Q</t>
  </si>
  <si>
    <t>R</t>
  </si>
  <si>
    <t>Keretösszeget érintő módosítás</t>
  </si>
  <si>
    <t>Átcsoportosítási keretösszeg (döntés előtt)</t>
  </si>
  <si>
    <t>Átcsoportosítási keretösszeg maradványa</t>
  </si>
  <si>
    <t>(:Kancsal Ferencné:)</t>
  </si>
  <si>
    <t>alpolgármester</t>
  </si>
  <si>
    <t xml:space="preserve">   - áramdíj visszatérítés</t>
  </si>
  <si>
    <t>- Polgármesteri illetmény és tiszteletdíj különbözet támog.</t>
  </si>
  <si>
    <t>Egyéb működési bevétel (áramdíj visszatérítés)</t>
  </si>
  <si>
    <t xml:space="preserve">   - ZALAVÍZ Zrt. vizdíj támogatás 2017. évi</t>
  </si>
  <si>
    <t>Müködési célú költségvetési tám.</t>
  </si>
  <si>
    <t xml:space="preserve"> Polgármesteri illetmény különb.</t>
  </si>
  <si>
    <t xml:space="preserve">Lakossági víz-és csatorna szolg. </t>
  </si>
  <si>
    <t>Működési célú pénzeszköz átadás ÁHT kívűlre :</t>
  </si>
  <si>
    <t xml:space="preserve">VÍZMŰ Zrt vízdíj támog. </t>
  </si>
  <si>
    <t>Biztosító által fizetett kártérítés</t>
  </si>
  <si>
    <t>Felhalm.átadás Csesztregi Háziorv.Szolgálat eszközbeszerzésre</t>
  </si>
  <si>
    <t>Baglad Község Önkormányzata 2017. évi költségvetésének módosítása 
2017.  október   -től</t>
  </si>
  <si>
    <t>Rendkívűli szociális támogatás</t>
  </si>
  <si>
    <t>Rendkívűli szociális tüzifa</t>
  </si>
  <si>
    <t xml:space="preserve">Ellátottak pénzbeni jutt. </t>
  </si>
  <si>
    <t>Szociális célú tüzifa</t>
  </si>
  <si>
    <t>2017. augusztus 31.</t>
  </si>
  <si>
    <t>Rédics, 2017. október 17.</t>
  </si>
  <si>
    <t>Rédics, 2017. augusztus 31.</t>
  </si>
  <si>
    <t>A helyi önkormányzatok előző évi elsz.származó kamat kiadások</t>
  </si>
  <si>
    <t>Felújítás</t>
  </si>
  <si>
    <t>Faluház bejárat felújítása nettó kiadás</t>
  </si>
  <si>
    <t>Faluház bejárat felújítása áfa</t>
  </si>
  <si>
    <t xml:space="preserve"> - Faluház bejárat felújítása</t>
  </si>
  <si>
    <t>Fűtési támogatás(természetbeni)</t>
  </si>
  <si>
    <t xml:space="preserve"> - Magasnyomású mosó</t>
  </si>
  <si>
    <t xml:space="preserve"> - Nyomtató</t>
  </si>
  <si>
    <t xml:space="preserve">  -Településképi Arculati Kézikönyv</t>
  </si>
  <si>
    <t xml:space="preserve"> - Porszívó</t>
  </si>
  <si>
    <t xml:space="preserve">   - Kerekítési különbözet</t>
  </si>
  <si>
    <t xml:space="preserve">  - Közép és Kelet-eu.Tört.és Társ.Kut.Közal. I.vh emlékmű</t>
  </si>
  <si>
    <t>- Települési Arculati Kézikönyv</t>
  </si>
  <si>
    <t xml:space="preserve">  -Kistelep.önk.alacsony összegű fejleszt.tám.</t>
  </si>
  <si>
    <t xml:space="preserve">- </t>
  </si>
  <si>
    <t>106020 Lakásfenntarással, lakhatással összefűggő kiadások</t>
  </si>
  <si>
    <t xml:space="preserve"> - Hangfal</t>
  </si>
  <si>
    <t>Mód. 11. 04.</t>
  </si>
  <si>
    <t>Mód. 12.31.</t>
  </si>
  <si>
    <t>Baglad Község Önkormányzata 2017. évi költségvetésének módosítása 
2017.  december 31-től</t>
  </si>
  <si>
    <t>Településképi arculati kézikönyv készítés</t>
  </si>
  <si>
    <t>Felhalm.célú önk.tám</t>
  </si>
  <si>
    <t>Kistelep.önk.alacsony összegű tám.</t>
  </si>
  <si>
    <t>Államháztartáson belüli megelőlegezések</t>
  </si>
  <si>
    <t>Felhalm.célú átvett pénzesz.civil, nonpr.szervtől</t>
  </si>
  <si>
    <t>I.vh.emlékmű felújítása</t>
  </si>
  <si>
    <t xml:space="preserve">Egyéb működési bevétel </t>
  </si>
  <si>
    <t>Államháztartáson belüli megelőlegezések visszafizetése</t>
  </si>
  <si>
    <t>Beruházás</t>
  </si>
  <si>
    <t>Immateriális javak - Településképi Arculati Kézikönyv készítése</t>
  </si>
  <si>
    <t>I.vh.emlékmű felújítás nettó kiad</t>
  </si>
  <si>
    <t>I.vh.emlékmű felújítás áfa kiad</t>
  </si>
  <si>
    <t>Szociális étkeztetés</t>
  </si>
  <si>
    <t>Dologi kiadás</t>
  </si>
  <si>
    <t>Dologi kiadás ÁFA</t>
  </si>
  <si>
    <t>Települési önk.szoc.gyerm.és gy.étk.feladatainak támogatása</t>
  </si>
  <si>
    <t xml:space="preserve">   - Egyéb költségvisszatérítés (Áramdíj)</t>
  </si>
  <si>
    <t>Bevétel</t>
  </si>
  <si>
    <t>Kiadások visszatérítése</t>
  </si>
  <si>
    <t xml:space="preserve"> - Faluház körüli szegély felújítás</t>
  </si>
  <si>
    <t>Faluház körüli szegély felújítása nettó kiad</t>
  </si>
  <si>
    <t>Faluház körüli szegély felújítása Áfa</t>
  </si>
  <si>
    <t>Lakásfennt.lakhat. Nettó kiad</t>
  </si>
  <si>
    <t>Ellátottak tám.szociális tűzifa</t>
  </si>
  <si>
    <t>Lakásfennt.lakhat. Áfa kiad</t>
  </si>
  <si>
    <t xml:space="preserve">Lakásfennt.lakhat. </t>
  </si>
  <si>
    <t>Dologi kiad</t>
  </si>
  <si>
    <t>Belterületi út áfa</t>
  </si>
  <si>
    <t>Hangfal áfa kiad</t>
  </si>
  <si>
    <t>Nyomtató áfa kiad</t>
  </si>
  <si>
    <t>Hangfal nettó kiad</t>
  </si>
  <si>
    <t>Nyomtató nettó kiad</t>
  </si>
  <si>
    <t>Belterületi út nettó kiad.</t>
  </si>
  <si>
    <t>Virágláda 5 db nettó kiad</t>
  </si>
  <si>
    <t>Magasnyomású mosó nettó kiad</t>
  </si>
  <si>
    <t>Magasnyomású mosó áfa kiad</t>
  </si>
  <si>
    <t>Porszívó nettó kiad</t>
  </si>
  <si>
    <t>Porszívó áfa kiad</t>
  </si>
  <si>
    <t>Hűttőszekrény nettó kiad</t>
  </si>
  <si>
    <t>Hűttőszekrény áfa kiad</t>
  </si>
  <si>
    <t>Települési támogatás</t>
  </si>
  <si>
    <t>Eseti gyógyszertámogatás</t>
  </si>
  <si>
    <t>Köztemető fenntartás működtetés</t>
  </si>
  <si>
    <t>Közutak, hidak, alagutak üzemeltetése, fenntartása</t>
  </si>
  <si>
    <t>Ár- és belvízvédelemmel összefüggő tevékenységek</t>
  </si>
  <si>
    <t>Zöldterület-kezelés</t>
  </si>
  <si>
    <t>Raktár kial. Tűzoltószertár</t>
  </si>
  <si>
    <t>Dologi áfa</t>
  </si>
  <si>
    <t>Belterületi út nettó kiad</t>
  </si>
  <si>
    <t>Belterületi út áfa kiad</t>
  </si>
  <si>
    <t>Ivóvízrendsz.felújít.nettó</t>
  </si>
  <si>
    <t>Ivóvízrendsz.felújít.Áfa</t>
  </si>
  <si>
    <t>Faluház bejárat felúj Áfa</t>
  </si>
  <si>
    <t>Faluház bejárat felúj nettó</t>
  </si>
  <si>
    <t>Lakásfenntarással, lakhatással összefűggő kiadások</t>
  </si>
  <si>
    <t>Gyógyszkiad.nyújtott telep.tám.(pénzbeli)</t>
  </si>
  <si>
    <t xml:space="preserve"> temetéshez nyújtott telep.tám.(pénzbeli)</t>
  </si>
  <si>
    <t>gyermekek karácsonyi tám.(pénzbeli)</t>
  </si>
  <si>
    <t xml:space="preserve"> lakhatáshoz kap.telep.tám.(pénzbeli)</t>
  </si>
  <si>
    <t>karácsonyi támogatás (pénzbeli)</t>
  </si>
  <si>
    <t>eseti gyógyszertámogatás (pénzbeli)</t>
  </si>
  <si>
    <t>Rédics, 2018. február 18.</t>
  </si>
  <si>
    <t xml:space="preserve"> - Hűtőszekrény</t>
  </si>
  <si>
    <t xml:space="preserve"> - Virágláda 5 db</t>
  </si>
  <si>
    <t xml:space="preserve"> - I. világháborús emlékmű felújítása</t>
  </si>
  <si>
    <t xml:space="preserve"> - Háziorvosi készülék vásárláshoz Csesztregi Háziorvosi Szolgálat</t>
  </si>
  <si>
    <t>20a</t>
  </si>
  <si>
    <t>S</t>
  </si>
  <si>
    <t>T</t>
  </si>
  <si>
    <t>U</t>
  </si>
  <si>
    <t>V</t>
  </si>
  <si>
    <t>W</t>
  </si>
  <si>
    <t>X</t>
  </si>
  <si>
    <t>Y</t>
  </si>
  <si>
    <t>Z</t>
  </si>
  <si>
    <t>"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</si>
  <si>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</si>
  <si>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</si>
  <si>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</si>
  <si>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</si>
  <si>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</si>
  <si>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</si>
  <si>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</si>
  <si>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</si>
  <si>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</si>
  <si>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</si>
  <si>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</si>
  <si>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11a</t>
  </si>
  <si>
    <t>11b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</si>
</sst>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_-* #,##0.0\ _F_t_-;\-* #,##0.0\ _F_t_-;_-* &quot;-&quot;??\ _F_t_-;_-@_-"/>
    <numFmt numFmtId="170" formatCode="_-* #,##0\ _F_t_-;\-* #,##0\ _F_t_-;_-* &quot;-&quot;??\ _F_t_-;_-@_-"/>
    <numFmt numFmtId="171" formatCode="#,##0_ ;\-#,##0\ "/>
    <numFmt numFmtId="172" formatCode="[$-40E]yyyy\.\ mmmm\ d\."/>
    <numFmt numFmtId="173" formatCode="0.0"/>
    <numFmt numFmtId="174" formatCode="0.000"/>
    <numFmt numFmtId="175" formatCode="0.0000"/>
    <numFmt numFmtId="176" formatCode="_-* #,##0.000\ _F_t_-;\-* #,##0.000\ _F_t_-;_-* &quot;-&quot;??\ _F_t_-;_-@_-"/>
    <numFmt numFmtId="177" formatCode="_-* #,##0.0000\ _F_t_-;\-* #,##0.0000\ _F_t_-;_-* &quot;-&quot;??\ _F_t_-;_-@_-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8" borderId="7" applyNumberFormat="0" applyFont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4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5" fillId="0" borderId="0" xfId="0" applyFont="1" applyAlignment="1">
      <alignment/>
    </xf>
    <xf numFmtId="0" fontId="86" fillId="0" borderId="0" xfId="64" applyFont="1" applyAlignment="1">
      <alignment wrapText="1"/>
      <protection/>
    </xf>
    <xf numFmtId="0" fontId="87" fillId="0" borderId="0" xfId="64" applyFont="1">
      <alignment/>
      <protection/>
    </xf>
    <xf numFmtId="0" fontId="88" fillId="0" borderId="10" xfId="64" applyFont="1" applyBorder="1">
      <alignment/>
      <protection/>
    </xf>
    <xf numFmtId="0" fontId="88" fillId="0" borderId="0" xfId="64" applyFont="1">
      <alignment/>
      <protection/>
    </xf>
    <xf numFmtId="3" fontId="89" fillId="0" borderId="0" xfId="64" applyNumberFormat="1" applyFont="1" applyAlignment="1">
      <alignment vertical="center"/>
      <protection/>
    </xf>
    <xf numFmtId="3" fontId="90" fillId="0" borderId="11" xfId="64" applyNumberFormat="1" applyFont="1" applyBorder="1" applyAlignment="1">
      <alignment horizontal="left" vertical="center" wrapText="1"/>
      <protection/>
    </xf>
    <xf numFmtId="3" fontId="91" fillId="0" borderId="10" xfId="64" applyNumberFormat="1" applyFont="1" applyBorder="1" applyAlignment="1">
      <alignment horizontal="center" vertical="center" wrapText="1"/>
      <protection/>
    </xf>
    <xf numFmtId="3" fontId="86" fillId="0" borderId="0" xfId="64" applyNumberFormat="1" applyFont="1" applyAlignment="1">
      <alignment wrapText="1"/>
      <protection/>
    </xf>
    <xf numFmtId="3" fontId="86" fillId="0" borderId="0" xfId="64" applyNumberFormat="1" applyFont="1">
      <alignment/>
      <protection/>
    </xf>
    <xf numFmtId="3" fontId="86" fillId="0" borderId="10" xfId="64" applyNumberFormat="1" applyFont="1" applyBorder="1" applyAlignment="1">
      <alignment wrapText="1"/>
      <protection/>
    </xf>
    <xf numFmtId="3" fontId="87" fillId="0" borderId="10" xfId="64" applyNumberFormat="1" applyFont="1" applyBorder="1">
      <alignment/>
      <protection/>
    </xf>
    <xf numFmtId="3" fontId="87" fillId="0" borderId="0" xfId="64" applyNumberFormat="1" applyFont="1">
      <alignment/>
      <protection/>
    </xf>
    <xf numFmtId="3" fontId="86" fillId="0" borderId="10" xfId="64" applyNumberFormat="1" applyFont="1" applyBorder="1" applyAlignment="1">
      <alignment vertical="center" wrapText="1"/>
      <protection/>
    </xf>
    <xf numFmtId="3" fontId="91" fillId="0" borderId="10" xfId="64" applyNumberFormat="1" applyFont="1" applyBorder="1" applyAlignment="1">
      <alignment wrapText="1"/>
      <protection/>
    </xf>
    <xf numFmtId="3" fontId="88" fillId="0" borderId="10" xfId="64" applyNumberFormat="1" applyFont="1" applyBorder="1">
      <alignment/>
      <protection/>
    </xf>
    <xf numFmtId="3" fontId="88" fillId="0" borderId="0" xfId="64" applyNumberFormat="1" applyFont="1">
      <alignment/>
      <protection/>
    </xf>
    <xf numFmtId="3" fontId="91" fillId="0" borderId="10" xfId="64" applyNumberFormat="1" applyFont="1" applyBorder="1" applyAlignment="1">
      <alignment vertical="center" wrapText="1"/>
      <protection/>
    </xf>
    <xf numFmtId="3" fontId="91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7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8" fillId="0" borderId="10" xfId="64" applyFont="1" applyBorder="1" applyAlignment="1">
      <alignment wrapText="1"/>
      <protection/>
    </xf>
    <xf numFmtId="0" fontId="88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7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1" fillId="0" borderId="0" xfId="64" applyNumberFormat="1" applyFont="1" applyBorder="1" applyAlignment="1">
      <alignment vertical="center" wrapText="1"/>
      <protection/>
    </xf>
    <xf numFmtId="3" fontId="88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2" fillId="0" borderId="10" xfId="70" applyFont="1" applyFill="1" applyBorder="1" applyAlignment="1" quotePrefix="1">
      <alignment wrapText="1"/>
      <protection/>
    </xf>
    <xf numFmtId="0" fontId="92" fillId="0" borderId="10" xfId="70" applyFont="1" applyFill="1" applyBorder="1" applyAlignment="1">
      <alignment wrapText="1"/>
      <protection/>
    </xf>
    <xf numFmtId="0" fontId="92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3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1" fillId="0" borderId="14" xfId="64" applyNumberFormat="1" applyFont="1" applyBorder="1" applyAlignment="1">
      <alignment horizontal="center" vertical="center" wrapText="1"/>
      <protection/>
    </xf>
    <xf numFmtId="0" fontId="93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90" fillId="0" borderId="0" xfId="64" applyNumberFormat="1" applyFont="1" applyBorder="1" applyAlignment="1">
      <alignment horizontal="left" vertical="center" wrapText="1"/>
      <protection/>
    </xf>
    <xf numFmtId="3" fontId="90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90" fillId="0" borderId="0" xfId="64" applyNumberFormat="1" applyFont="1" applyBorder="1" applyAlignment="1">
      <alignment horizontal="left" vertical="center" wrapText="1"/>
      <protection/>
    </xf>
    <xf numFmtId="3" fontId="94" fillId="0" borderId="11" xfId="64" applyNumberFormat="1" applyFont="1" applyBorder="1" applyAlignment="1">
      <alignment horizontal="right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93" fillId="0" borderId="10" xfId="0" applyNumberFormat="1" applyFont="1" applyFill="1" applyBorder="1" applyAlignment="1">
      <alignment vertical="center" wrapText="1"/>
    </xf>
    <xf numFmtId="0" fontId="4" fillId="0" borderId="10" xfId="70" applyFont="1" applyFill="1" applyBorder="1" applyAlignment="1">
      <alignment/>
      <protection/>
    </xf>
    <xf numFmtId="0" fontId="87" fillId="0" borderId="0" xfId="64" applyFont="1" applyAlignment="1">
      <alignment horizontal="right"/>
      <protection/>
    </xf>
    <xf numFmtId="0" fontId="95" fillId="0" borderId="0" xfId="0" applyFont="1" applyAlignment="1">
      <alignment horizontal="center"/>
    </xf>
    <xf numFmtId="3" fontId="95" fillId="0" borderId="10" xfId="0" applyNumberFormat="1" applyFont="1" applyFill="1" applyBorder="1" applyAlignment="1">
      <alignment vertical="center" wrapText="1"/>
    </xf>
    <xf numFmtId="3" fontId="96" fillId="0" borderId="10" xfId="70" applyNumberFormat="1" applyFont="1" applyFill="1" applyBorder="1" applyAlignment="1">
      <alignment wrapText="1"/>
      <protection/>
    </xf>
    <xf numFmtId="3" fontId="93" fillId="0" borderId="0" xfId="0" applyNumberFormat="1" applyFont="1" applyAlignment="1">
      <alignment horizontal="right"/>
    </xf>
    <xf numFmtId="0" fontId="79" fillId="0" borderId="0" xfId="0" applyFont="1" applyAlignment="1">
      <alignment/>
    </xf>
    <xf numFmtId="3" fontId="79" fillId="0" borderId="0" xfId="0" applyNumberFormat="1" applyFont="1" applyAlignment="1">
      <alignment/>
    </xf>
    <xf numFmtId="0" fontId="84" fillId="0" borderId="0" xfId="0" applyFont="1" applyFill="1" applyAlignment="1">
      <alignment/>
    </xf>
    <xf numFmtId="0" fontId="97" fillId="0" borderId="0" xfId="0" applyFont="1" applyAlignment="1">
      <alignment/>
    </xf>
    <xf numFmtId="3" fontId="97" fillId="0" borderId="0" xfId="0" applyNumberFormat="1" applyFont="1" applyAlignment="1">
      <alignment/>
    </xf>
    <xf numFmtId="0" fontId="79" fillId="0" borderId="0" xfId="0" applyFont="1" applyBorder="1" applyAlignment="1">
      <alignment/>
    </xf>
    <xf numFmtId="3" fontId="7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9" fillId="0" borderId="11" xfId="0" applyFont="1" applyBorder="1" applyAlignment="1">
      <alignment/>
    </xf>
    <xf numFmtId="3" fontId="79" fillId="0" borderId="11" xfId="0" applyNumberFormat="1" applyFont="1" applyBorder="1" applyAlignment="1">
      <alignment/>
    </xf>
    <xf numFmtId="0" fontId="28" fillId="0" borderId="11" xfId="69" applyFont="1" applyFill="1" applyBorder="1" applyAlignment="1">
      <alignment/>
      <protection/>
    </xf>
    <xf numFmtId="0" fontId="98" fillId="0" borderId="0" xfId="0" applyFont="1" applyAlignment="1">
      <alignment/>
    </xf>
    <xf numFmtId="3" fontId="98" fillId="0" borderId="0" xfId="0" applyNumberFormat="1" applyFont="1" applyAlignment="1">
      <alignment/>
    </xf>
    <xf numFmtId="0" fontId="99" fillId="0" borderId="0" xfId="0" applyFont="1" applyAlignment="1">
      <alignment/>
    </xf>
    <xf numFmtId="3" fontId="28" fillId="0" borderId="0" xfId="69" applyNumberFormat="1" applyFont="1">
      <alignment/>
      <protection/>
    </xf>
    <xf numFmtId="0" fontId="29" fillId="0" borderId="0" xfId="69" applyFont="1" applyFill="1" applyBorder="1">
      <alignment/>
      <protection/>
    </xf>
    <xf numFmtId="0" fontId="28" fillId="0" borderId="0" xfId="69" applyFont="1" applyFill="1" applyBorder="1">
      <alignment/>
      <protection/>
    </xf>
    <xf numFmtId="3" fontId="28" fillId="0" borderId="0" xfId="69" applyNumberFormat="1" applyFont="1" applyFill="1" applyBorder="1">
      <alignment/>
      <protection/>
    </xf>
    <xf numFmtId="3" fontId="28" fillId="0" borderId="0" xfId="69" applyNumberFormat="1" applyFont="1" applyFill="1" applyBorder="1" applyAlignment="1">
      <alignment/>
      <protection/>
    </xf>
    <xf numFmtId="0" fontId="98" fillId="0" borderId="0" xfId="0" applyFont="1" applyBorder="1" applyAlignment="1">
      <alignment/>
    </xf>
    <xf numFmtId="0" fontId="28" fillId="0" borderId="11" xfId="69" applyFont="1" applyFill="1" applyBorder="1">
      <alignment/>
      <protection/>
    </xf>
    <xf numFmtId="3" fontId="28" fillId="0" borderId="11" xfId="69" applyNumberFormat="1" applyFont="1" applyFill="1" applyBorder="1">
      <alignment/>
      <protection/>
    </xf>
    <xf numFmtId="0" fontId="28" fillId="0" borderId="0" xfId="69" applyFont="1" applyFill="1" applyBorder="1" applyAlignment="1">
      <alignment horizontal="left" wrapText="1"/>
      <protection/>
    </xf>
    <xf numFmtId="16" fontId="0" fillId="0" borderId="0" xfId="0" applyNumberFormat="1" applyAlignment="1">
      <alignment/>
    </xf>
    <xf numFmtId="0" fontId="28" fillId="0" borderId="15" xfId="69" applyFont="1" applyFill="1" applyBorder="1">
      <alignment/>
      <protection/>
    </xf>
    <xf numFmtId="3" fontId="28" fillId="0" borderId="15" xfId="69" applyNumberFormat="1" applyFont="1" applyFill="1" applyBorder="1">
      <alignment/>
      <protection/>
    </xf>
    <xf numFmtId="0" fontId="28" fillId="0" borderId="11" xfId="69" applyFont="1" applyFill="1" applyBorder="1" applyAlignment="1">
      <alignment horizontal="left" wrapText="1"/>
      <protection/>
    </xf>
    <xf numFmtId="3" fontId="79" fillId="0" borderId="15" xfId="0" applyNumberFormat="1" applyFont="1" applyBorder="1" applyAlignment="1">
      <alignment/>
    </xf>
    <xf numFmtId="0" fontId="28" fillId="0" borderId="0" xfId="69" applyFont="1" applyBorder="1">
      <alignment/>
      <protection/>
    </xf>
    <xf numFmtId="0" fontId="28" fillId="0" borderId="11" xfId="69" applyFont="1" applyBorder="1">
      <alignment/>
      <protection/>
    </xf>
    <xf numFmtId="0" fontId="28" fillId="0" borderId="0" xfId="69" applyFont="1">
      <alignment/>
      <protection/>
    </xf>
    <xf numFmtId="0" fontId="22" fillId="0" borderId="0" xfId="69" applyFont="1" applyBorder="1">
      <alignment/>
      <protection/>
    </xf>
    <xf numFmtId="3" fontId="28" fillId="0" borderId="0" xfId="69" applyNumberFormat="1" applyFont="1" applyBorder="1">
      <alignment/>
      <protection/>
    </xf>
    <xf numFmtId="0" fontId="30" fillId="0" borderId="0" xfId="69" applyFont="1" applyBorder="1">
      <alignment/>
      <protection/>
    </xf>
    <xf numFmtId="3" fontId="28" fillId="0" borderId="0" xfId="69" applyNumberFormat="1" applyFont="1" applyBorder="1" applyAlignment="1">
      <alignment/>
      <protection/>
    </xf>
    <xf numFmtId="0" fontId="79" fillId="0" borderId="0" xfId="0" applyFont="1" applyFill="1" applyAlignment="1">
      <alignment/>
    </xf>
    <xf numFmtId="0" fontId="84" fillId="0" borderId="0" xfId="0" applyFont="1" applyAlignment="1">
      <alignment horizontal="center"/>
    </xf>
    <xf numFmtId="0" fontId="84" fillId="0" borderId="0" xfId="0" applyFont="1" applyBorder="1" applyAlignment="1">
      <alignment/>
    </xf>
    <xf numFmtId="3" fontId="84" fillId="0" borderId="0" xfId="0" applyNumberFormat="1" applyFont="1" applyBorder="1" applyAlignment="1">
      <alignment/>
    </xf>
    <xf numFmtId="0" fontId="4" fillId="0" borderId="0" xfId="69" applyFont="1" applyFill="1" applyBorder="1" applyAlignment="1">
      <alignment horizontal="left"/>
      <protection/>
    </xf>
    <xf numFmtId="0" fontId="100" fillId="0" borderId="0" xfId="0" applyFont="1" applyAlignment="1">
      <alignment/>
    </xf>
    <xf numFmtId="0" fontId="84" fillId="0" borderId="11" xfId="0" applyFont="1" applyBorder="1" applyAlignment="1">
      <alignment/>
    </xf>
    <xf numFmtId="0" fontId="4" fillId="0" borderId="11" xfId="69" applyFont="1" applyFill="1" applyBorder="1">
      <alignment/>
      <protection/>
    </xf>
    <xf numFmtId="3" fontId="4" fillId="0" borderId="11" xfId="69" applyNumberFormat="1" applyFont="1" applyFill="1" applyBorder="1">
      <alignment/>
      <protection/>
    </xf>
    <xf numFmtId="0" fontId="4" fillId="0" borderId="16" xfId="69" applyFont="1" applyFill="1" applyBorder="1">
      <alignment/>
      <protection/>
    </xf>
    <xf numFmtId="3" fontId="4" fillId="0" borderId="16" xfId="69" applyNumberFormat="1" applyFont="1" applyFill="1" applyBorder="1">
      <alignment/>
      <protection/>
    </xf>
    <xf numFmtId="3" fontId="100" fillId="0" borderId="0" xfId="0" applyNumberFormat="1" applyFont="1" applyAlignment="1">
      <alignment/>
    </xf>
    <xf numFmtId="0" fontId="100" fillId="0" borderId="11" xfId="0" applyFont="1" applyBorder="1" applyAlignment="1">
      <alignment/>
    </xf>
    <xf numFmtId="3" fontId="4" fillId="0" borderId="0" xfId="69" applyNumberFormat="1" applyFont="1" applyFill="1" applyBorder="1">
      <alignment/>
      <protection/>
    </xf>
    <xf numFmtId="0" fontId="4" fillId="0" borderId="0" xfId="69" applyFont="1" applyBorder="1">
      <alignment/>
      <protection/>
    </xf>
    <xf numFmtId="0" fontId="4" fillId="0" borderId="0" xfId="69" applyFont="1" applyFill="1" applyBorder="1" applyAlignment="1">
      <alignment horizontal="left" wrapText="1"/>
      <protection/>
    </xf>
    <xf numFmtId="0" fontId="4" fillId="0" borderId="0" xfId="69" applyFont="1" applyFill="1" applyBorder="1">
      <alignment/>
      <protection/>
    </xf>
    <xf numFmtId="0" fontId="4" fillId="0" borderId="11" xfId="69" applyFont="1" applyFill="1" applyBorder="1" applyAlignment="1">
      <alignment horizontal="left" wrapText="1"/>
      <protection/>
    </xf>
    <xf numFmtId="3" fontId="84" fillId="0" borderId="11" xfId="0" applyNumberFormat="1" applyFont="1" applyBorder="1" applyAlignment="1">
      <alignment/>
    </xf>
    <xf numFmtId="0" fontId="89" fillId="0" borderId="0" xfId="0" applyFont="1" applyAlignment="1">
      <alignment/>
    </xf>
    <xf numFmtId="0" fontId="3" fillId="0" borderId="0" xfId="69" applyFont="1" applyFill="1" applyBorder="1">
      <alignment/>
      <protection/>
    </xf>
    <xf numFmtId="0" fontId="89" fillId="0" borderId="0" xfId="0" applyFont="1" applyBorder="1" applyAlignment="1">
      <alignment/>
    </xf>
    <xf numFmtId="3" fontId="3" fillId="0" borderId="0" xfId="69" applyNumberFormat="1" applyFont="1" applyFill="1" applyBorder="1">
      <alignment/>
      <protection/>
    </xf>
    <xf numFmtId="0" fontId="3" fillId="0" borderId="0" xfId="69" applyFont="1" applyBorder="1">
      <alignment/>
      <protection/>
    </xf>
    <xf numFmtId="3" fontId="89" fillId="0" borderId="0" xfId="0" applyNumberFormat="1" applyFont="1" applyBorder="1" applyAlignment="1">
      <alignment/>
    </xf>
    <xf numFmtId="0" fontId="4" fillId="0" borderId="11" xfId="69" applyFont="1" applyFill="1" applyBorder="1" applyAlignment="1">
      <alignment horizontal="left"/>
      <protection/>
    </xf>
    <xf numFmtId="0" fontId="28" fillId="0" borderId="0" xfId="69" applyFont="1" applyFill="1" applyBorder="1" applyAlignment="1">
      <alignment/>
      <protection/>
    </xf>
    <xf numFmtId="0" fontId="4" fillId="0" borderId="0" xfId="69" applyFont="1">
      <alignment/>
      <protection/>
    </xf>
    <xf numFmtId="3" fontId="89" fillId="0" borderId="0" xfId="0" applyNumberFormat="1" applyFont="1" applyAlignment="1">
      <alignment/>
    </xf>
    <xf numFmtId="3" fontId="84" fillId="0" borderId="0" xfId="0" applyNumberFormat="1" applyFont="1" applyAlignment="1">
      <alignment/>
    </xf>
    <xf numFmtId="0" fontId="4" fillId="0" borderId="11" xfId="69" applyFont="1" applyFill="1" applyBorder="1" applyAlignment="1">
      <alignment/>
      <protection/>
    </xf>
    <xf numFmtId="0" fontId="101" fillId="0" borderId="0" xfId="0" applyFont="1" applyAlignment="1">
      <alignment/>
    </xf>
    <xf numFmtId="3" fontId="101" fillId="0" borderId="0" xfId="0" applyNumberFormat="1" applyFont="1" applyAlignment="1">
      <alignment/>
    </xf>
    <xf numFmtId="0" fontId="102" fillId="0" borderId="0" xfId="0" applyFont="1" applyAlignment="1">
      <alignment/>
    </xf>
    <xf numFmtId="3" fontId="4" fillId="0" borderId="0" xfId="69" applyNumberFormat="1" applyFont="1">
      <alignment/>
      <protection/>
    </xf>
    <xf numFmtId="0" fontId="4" fillId="0" borderId="0" xfId="69" applyFont="1" applyFill="1" applyBorder="1" applyAlignment="1">
      <alignment/>
      <protection/>
    </xf>
    <xf numFmtId="0" fontId="100" fillId="0" borderId="0" xfId="0" applyFont="1" applyBorder="1" applyAlignment="1">
      <alignment/>
    </xf>
    <xf numFmtId="3" fontId="4" fillId="0" borderId="0" xfId="69" applyNumberFormat="1" applyFont="1" applyBorder="1">
      <alignment/>
      <protection/>
    </xf>
    <xf numFmtId="3" fontId="4" fillId="0" borderId="0" xfId="69" applyNumberFormat="1" applyFont="1" applyBorder="1" applyAlignment="1">
      <alignment/>
      <protection/>
    </xf>
    <xf numFmtId="171" fontId="89" fillId="0" borderId="0" xfId="0" applyNumberFormat="1" applyFont="1" applyBorder="1" applyAlignment="1">
      <alignment/>
    </xf>
    <xf numFmtId="0" fontId="3" fillId="0" borderId="0" xfId="69" applyFont="1" applyBorder="1" applyAlignment="1">
      <alignment horizontal="center"/>
      <protection/>
    </xf>
    <xf numFmtId="171" fontId="84" fillId="0" borderId="11" xfId="46" applyNumberFormat="1" applyFont="1" applyBorder="1" applyAlignment="1">
      <alignment vertical="center" wrapText="1"/>
    </xf>
    <xf numFmtId="171" fontId="84" fillId="0" borderId="11" xfId="46" applyNumberFormat="1" applyFont="1" applyBorder="1" applyAlignment="1">
      <alignment/>
    </xf>
    <xf numFmtId="3" fontId="4" fillId="0" borderId="0" xfId="69" applyNumberFormat="1" applyFont="1" applyFill="1" applyBorder="1" applyAlignment="1">
      <alignment vertical="center"/>
      <protection/>
    </xf>
    <xf numFmtId="3" fontId="4" fillId="0" borderId="11" xfId="69" applyNumberFormat="1" applyFont="1" applyFill="1" applyBorder="1" applyAlignment="1">
      <alignment vertical="center"/>
      <protection/>
    </xf>
    <xf numFmtId="0" fontId="103" fillId="0" borderId="0" xfId="0" applyFont="1" applyAlignment="1">
      <alignment/>
    </xf>
    <xf numFmtId="6" fontId="103" fillId="0" borderId="0" xfId="0" applyNumberFormat="1" applyFont="1" applyAlignment="1">
      <alignment/>
    </xf>
    <xf numFmtId="3" fontId="103" fillId="0" borderId="0" xfId="0" applyNumberFormat="1" applyFont="1" applyAlignment="1">
      <alignment/>
    </xf>
    <xf numFmtId="6" fontId="104" fillId="0" borderId="0" xfId="0" applyNumberFormat="1" applyFont="1" applyAlignment="1">
      <alignment/>
    </xf>
    <xf numFmtId="0" fontId="8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84" fillId="0" borderId="15" xfId="0" applyFont="1" applyBorder="1" applyAlignment="1">
      <alignment/>
    </xf>
    <xf numFmtId="3" fontId="84" fillId="0" borderId="15" xfId="0" applyNumberFormat="1" applyFont="1" applyBorder="1" applyAlignment="1">
      <alignment/>
    </xf>
    <xf numFmtId="0" fontId="84" fillId="0" borderId="11" xfId="0" applyFont="1" applyFill="1" applyBorder="1" applyAlignment="1">
      <alignment horizontal="left"/>
    </xf>
    <xf numFmtId="0" fontId="84" fillId="0" borderId="0" xfId="0" applyFont="1" applyFill="1" applyAlignment="1">
      <alignment/>
    </xf>
    <xf numFmtId="0" fontId="84" fillId="0" borderId="0" xfId="0" applyFont="1" applyFill="1" applyAlignment="1">
      <alignment horizontal="center"/>
    </xf>
    <xf numFmtId="3" fontId="84" fillId="0" borderId="11" xfId="0" applyNumberFormat="1" applyFont="1" applyFill="1" applyBorder="1" applyAlignment="1">
      <alignment horizontal="right"/>
    </xf>
    <xf numFmtId="0" fontId="84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4" fillId="0" borderId="0" xfId="0" applyFont="1" applyFill="1" applyAlignment="1">
      <alignment horizontal="left"/>
    </xf>
    <xf numFmtId="0" fontId="79" fillId="0" borderId="0" xfId="0" applyFont="1" applyFill="1" applyAlignment="1">
      <alignment horizontal="left"/>
    </xf>
    <xf numFmtId="0" fontId="79" fillId="0" borderId="0" xfId="0" applyFont="1" applyFill="1" applyAlignment="1">
      <alignment horizontal="center"/>
    </xf>
    <xf numFmtId="3" fontId="79" fillId="0" borderId="0" xfId="0" applyNumberFormat="1" applyFont="1" applyFill="1" applyAlignment="1">
      <alignment horizontal="right"/>
    </xf>
    <xf numFmtId="0" fontId="84" fillId="0" borderId="15" xfId="0" applyFont="1" applyFill="1" applyBorder="1" applyAlignment="1">
      <alignment horizontal="left"/>
    </xf>
    <xf numFmtId="0" fontId="84" fillId="0" borderId="16" xfId="0" applyFont="1" applyFill="1" applyBorder="1" applyAlignment="1">
      <alignment/>
    </xf>
    <xf numFmtId="0" fontId="79" fillId="0" borderId="0" xfId="0" applyFont="1" applyFill="1" applyAlignment="1">
      <alignment/>
    </xf>
    <xf numFmtId="0" fontId="30" fillId="0" borderId="0" xfId="69" applyFont="1" applyBorder="1" applyAlignment="1">
      <alignment/>
      <protection/>
    </xf>
    <xf numFmtId="0" fontId="89" fillId="0" borderId="0" xfId="0" applyFont="1" applyFill="1" applyBorder="1" applyAlignment="1">
      <alignment horizontal="left"/>
    </xf>
    <xf numFmtId="3" fontId="89" fillId="0" borderId="0" xfId="0" applyNumberFormat="1" applyFont="1" applyFill="1" applyBorder="1" applyAlignment="1">
      <alignment horizontal="right"/>
    </xf>
    <xf numFmtId="0" fontId="31" fillId="0" borderId="0" xfId="69" applyFont="1" applyFill="1" applyAlignment="1">
      <alignment vertical="center" wrapText="1"/>
      <protection/>
    </xf>
    <xf numFmtId="0" fontId="84" fillId="0" borderId="0" xfId="0" applyFont="1" applyAlignment="1">
      <alignment horizontal="center"/>
    </xf>
    <xf numFmtId="0" fontId="84" fillId="0" borderId="11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84" fillId="0" borderId="16" xfId="0" applyFont="1" applyBorder="1" applyAlignment="1">
      <alignment/>
    </xf>
    <xf numFmtId="3" fontId="84" fillId="0" borderId="16" xfId="0" applyNumberFormat="1" applyFont="1" applyBorder="1" applyAlignment="1">
      <alignment/>
    </xf>
    <xf numFmtId="0" fontId="84" fillId="0" borderId="11" xfId="0" applyFont="1" applyFill="1" applyBorder="1" applyAlignment="1">
      <alignment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0" xfId="69" applyNumberFormat="1" applyFont="1" applyFill="1" applyBorder="1" applyAlignment="1">
      <alignment horizontal="right" wrapText="1"/>
      <protection/>
    </xf>
    <xf numFmtId="3" fontId="4" fillId="0" borderId="15" xfId="69" applyNumberFormat="1" applyFont="1" applyFill="1" applyBorder="1">
      <alignment/>
      <protection/>
    </xf>
    <xf numFmtId="0" fontId="4" fillId="0" borderId="15" xfId="69" applyFont="1" applyFill="1" applyBorder="1" applyAlignment="1">
      <alignment horizontal="left" wrapText="1"/>
      <protection/>
    </xf>
    <xf numFmtId="3" fontId="4" fillId="0" borderId="15" xfId="69" applyNumberFormat="1" applyFont="1" applyFill="1" applyBorder="1" applyAlignment="1">
      <alignment horizontal="right" wrapText="1"/>
      <protection/>
    </xf>
    <xf numFmtId="0" fontId="84" fillId="0" borderId="0" xfId="0" applyFont="1" applyFill="1" applyBorder="1" applyAlignment="1">
      <alignment/>
    </xf>
    <xf numFmtId="0" fontId="101" fillId="0" borderId="11" xfId="0" applyFont="1" applyBorder="1" applyAlignment="1">
      <alignment/>
    </xf>
    <xf numFmtId="0" fontId="84" fillId="0" borderId="15" xfId="0" applyFont="1" applyFill="1" applyBorder="1" applyAlignment="1">
      <alignment/>
    </xf>
    <xf numFmtId="0" fontId="4" fillId="0" borderId="15" xfId="69" applyFont="1" applyFill="1" applyBorder="1" applyAlignment="1">
      <alignment horizontal="left" vertical="center" wrapText="1"/>
      <protection/>
    </xf>
    <xf numFmtId="0" fontId="4" fillId="0" borderId="11" xfId="69" applyFont="1" applyFill="1" applyBorder="1" applyAlignment="1">
      <alignment horizontal="left" vertical="center" wrapText="1"/>
      <protection/>
    </xf>
    <xf numFmtId="0" fontId="101" fillId="0" borderId="0" xfId="0" applyFont="1" applyBorder="1" applyAlignment="1">
      <alignment/>
    </xf>
    <xf numFmtId="171" fontId="84" fillId="0" borderId="11" xfId="46" applyNumberFormat="1" applyFont="1" applyBorder="1" applyAlignment="1">
      <alignment horizontal="right" vertical="center" wrapText="1"/>
    </xf>
    <xf numFmtId="171" fontId="84" fillId="0" borderId="0" xfId="46" applyNumberFormat="1" applyFont="1" applyBorder="1" applyAlignment="1">
      <alignment horizontal="right" vertical="center" wrapText="1"/>
    </xf>
    <xf numFmtId="0" fontId="4" fillId="0" borderId="0" xfId="69" applyFont="1" applyFill="1" applyBorder="1" applyAlignment="1">
      <alignment horizontal="left" vertical="center" wrapText="1"/>
      <protection/>
    </xf>
    <xf numFmtId="0" fontId="84" fillId="0" borderId="11" xfId="0" applyFont="1" applyBorder="1" applyAlignment="1">
      <alignment horizontal="left" vertical="center" wrapText="1"/>
    </xf>
    <xf numFmtId="0" fontId="4" fillId="0" borderId="0" xfId="69" applyFont="1" applyFill="1" applyBorder="1" applyAlignment="1">
      <alignment vertical="center" wrapText="1"/>
      <protection/>
    </xf>
    <xf numFmtId="0" fontId="84" fillId="0" borderId="0" xfId="0" applyFont="1" applyBorder="1" applyAlignment="1">
      <alignment vertical="center" wrapText="1"/>
    </xf>
    <xf numFmtId="0" fontId="4" fillId="0" borderId="0" xfId="69" applyFont="1" applyFill="1" applyBorder="1" applyAlignment="1" quotePrefix="1">
      <alignment vertical="center" wrapText="1"/>
      <protection/>
    </xf>
    <xf numFmtId="3" fontId="4" fillId="33" borderId="0" xfId="70" applyNumberFormat="1" applyFont="1" applyFill="1" applyBorder="1" applyAlignment="1">
      <alignment horizontal="right" vertical="center" wrapText="1"/>
      <protection/>
    </xf>
    <xf numFmtId="0" fontId="4" fillId="33" borderId="15" xfId="70" applyFont="1" applyFill="1" applyBorder="1" applyAlignment="1">
      <alignment horizontal="left" vertical="center"/>
      <protection/>
    </xf>
    <xf numFmtId="3" fontId="4" fillId="33" borderId="15" xfId="70" applyNumberFormat="1" applyFont="1" applyFill="1" applyBorder="1" applyAlignment="1">
      <alignment horizontal="right" vertical="center" wrapText="1"/>
      <protection/>
    </xf>
    <xf numFmtId="0" fontId="84" fillId="0" borderId="15" xfId="0" applyFont="1" applyBorder="1" applyAlignment="1">
      <alignment vertical="center" wrapText="1"/>
    </xf>
    <xf numFmtId="0" fontId="84" fillId="0" borderId="11" xfId="0" applyFont="1" applyBorder="1" applyAlignment="1">
      <alignment horizontal="left" vertical="center" wrapText="1"/>
    </xf>
    <xf numFmtId="0" fontId="84" fillId="0" borderId="11" xfId="0" applyFont="1" applyBorder="1" applyAlignment="1" quotePrefix="1">
      <alignment vertical="center" wrapText="1"/>
    </xf>
    <xf numFmtId="0" fontId="4" fillId="0" borderId="0" xfId="69" applyFont="1" applyFill="1" applyBorder="1" applyAlignment="1">
      <alignment vertical="center"/>
      <protection/>
    </xf>
    <xf numFmtId="0" fontId="4" fillId="0" borderId="0" xfId="69" applyFont="1" applyBorder="1" applyAlignment="1">
      <alignment horizontal="center"/>
      <protection/>
    </xf>
    <xf numFmtId="0" fontId="0" fillId="0" borderId="0" xfId="0" applyFont="1" applyAlignment="1">
      <alignment/>
    </xf>
    <xf numFmtId="0" fontId="4" fillId="0" borderId="11" xfId="69" applyFont="1" applyBorder="1">
      <alignment/>
      <protection/>
    </xf>
    <xf numFmtId="3" fontId="84" fillId="0" borderId="0" xfId="46" applyNumberFormat="1" applyFont="1" applyBorder="1" applyAlignment="1">
      <alignment vertical="center" wrapText="1"/>
    </xf>
    <xf numFmtId="3" fontId="4" fillId="0" borderId="11" xfId="69" applyNumberFormat="1" applyFont="1" applyBorder="1">
      <alignment/>
      <protection/>
    </xf>
    <xf numFmtId="0" fontId="4" fillId="0" borderId="11" xfId="69" applyFont="1" applyBorder="1" applyAlignment="1">
      <alignment horizontal="center"/>
      <protection/>
    </xf>
    <xf numFmtId="0" fontId="4" fillId="0" borderId="11" xfId="69" applyFont="1" applyBorder="1" applyAlignment="1">
      <alignment horizontal="left"/>
      <protection/>
    </xf>
    <xf numFmtId="0" fontId="101" fillId="0" borderId="15" xfId="0" applyFont="1" applyBorder="1" applyAlignment="1">
      <alignment/>
    </xf>
    <xf numFmtId="171" fontId="84" fillId="0" borderId="15" xfId="46" applyNumberFormat="1" applyFont="1" applyBorder="1" applyAlignment="1">
      <alignment horizontal="right" vertical="center" wrapText="1"/>
    </xf>
    <xf numFmtId="3" fontId="16" fillId="0" borderId="0" xfId="69" applyNumberFormat="1" applyFont="1" applyFill="1" applyBorder="1">
      <alignment/>
      <protection/>
    </xf>
    <xf numFmtId="0" fontId="4" fillId="0" borderId="0" xfId="70" applyFont="1" applyFill="1" applyBorder="1" applyAlignment="1" quotePrefix="1">
      <alignment/>
      <protection/>
    </xf>
    <xf numFmtId="0" fontId="4" fillId="0" borderId="15" xfId="69" applyFont="1" applyBorder="1">
      <alignment/>
      <protection/>
    </xf>
    <xf numFmtId="3" fontId="4" fillId="0" borderId="15" xfId="69" applyNumberFormat="1" applyFont="1" applyBorder="1">
      <alignment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84" fillId="0" borderId="0" xfId="0" applyFont="1" applyAlignment="1">
      <alignment horizontal="right"/>
    </xf>
    <xf numFmtId="0" fontId="3" fillId="0" borderId="0" xfId="69" applyFont="1" applyBorder="1" applyAlignment="1">
      <alignment horizontal="center"/>
      <protection/>
    </xf>
    <xf numFmtId="0" fontId="30" fillId="0" borderId="0" xfId="69" applyFont="1" applyFill="1" applyAlignment="1">
      <alignment horizontal="center" vertical="center" wrapText="1"/>
      <protection/>
    </xf>
    <xf numFmtId="0" fontId="84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89" fillId="34" borderId="0" xfId="0" applyFont="1" applyFill="1" applyAlignment="1">
      <alignment horizontal="center"/>
    </xf>
    <xf numFmtId="0" fontId="84" fillId="0" borderId="11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31" fillId="0" borderId="0" xfId="69" applyFont="1" applyFill="1" applyAlignment="1">
      <alignment horizontal="center" vertical="center" wrapText="1"/>
      <protection/>
    </xf>
    <xf numFmtId="0" fontId="4" fillId="0" borderId="0" xfId="69" applyFont="1" applyFill="1" applyBorder="1" applyAlignment="1">
      <alignment vertical="center" wrapText="1"/>
      <protection/>
    </xf>
    <xf numFmtId="0" fontId="4" fillId="0" borderId="11" xfId="69" applyFont="1" applyFill="1" applyBorder="1" applyAlignment="1" quotePrefix="1">
      <alignment vertical="center" wrapText="1"/>
      <protection/>
    </xf>
    <xf numFmtId="0" fontId="84" fillId="0" borderId="11" xfId="0" applyFont="1" applyBorder="1" applyAlignment="1" quotePrefix="1">
      <alignment vertical="center" wrapText="1"/>
    </xf>
    <xf numFmtId="0" fontId="84" fillId="0" borderId="11" xfId="0" applyFont="1" applyBorder="1" applyAlignment="1">
      <alignment vertical="center" wrapText="1"/>
    </xf>
    <xf numFmtId="0" fontId="30" fillId="0" borderId="0" xfId="69" applyFont="1" applyBorder="1" applyAlignment="1">
      <alignment horizontal="center"/>
      <protection/>
    </xf>
    <xf numFmtId="0" fontId="28" fillId="0" borderId="11" xfId="69" applyFont="1" applyFill="1" applyBorder="1" applyAlignment="1">
      <alignment horizontal="left" wrapText="1"/>
      <protection/>
    </xf>
    <xf numFmtId="0" fontId="28" fillId="0" borderId="15" xfId="69" applyFont="1" applyFill="1" applyBorder="1" applyAlignment="1">
      <alignment horizontal="left" wrapText="1"/>
      <protection/>
    </xf>
    <xf numFmtId="0" fontId="105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97" fillId="34" borderId="0" xfId="0" applyFont="1" applyFill="1" applyAlignment="1">
      <alignment horizontal="center"/>
    </xf>
    <xf numFmtId="0" fontId="28" fillId="0" borderId="0" xfId="69" applyFont="1" applyFill="1" applyBorder="1" applyAlignment="1">
      <alignment horizontal="left" wrapText="1"/>
      <protection/>
    </xf>
    <xf numFmtId="0" fontId="28" fillId="0" borderId="0" xfId="69" applyFont="1" applyFill="1" applyBorder="1" applyAlignment="1">
      <alignment horizontal="left"/>
      <protection/>
    </xf>
    <xf numFmtId="3" fontId="4" fillId="33" borderId="10" xfId="70" applyNumberFormat="1" applyFont="1" applyFill="1" applyBorder="1" applyAlignment="1">
      <alignment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/>
      <protection/>
    </xf>
    <xf numFmtId="0" fontId="21" fillId="0" borderId="15" xfId="70" applyFont="1" applyFill="1" applyBorder="1" applyAlignment="1">
      <alignment vertical="center"/>
      <protection/>
    </xf>
    <xf numFmtId="0" fontId="21" fillId="0" borderId="18" xfId="70" applyFont="1" applyFill="1" applyBorder="1" applyAlignment="1">
      <alignment vertical="center"/>
      <protection/>
    </xf>
    <xf numFmtId="0" fontId="10" fillId="0" borderId="10" xfId="70" applyFont="1" applyFill="1" applyBorder="1" applyAlignment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89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3" fontId="90" fillId="0" borderId="11" xfId="64" applyNumberFormat="1" applyFont="1" applyBorder="1" applyAlignment="1">
      <alignment horizontal="justify" vertical="center" wrapText="1"/>
      <protection/>
    </xf>
    <xf numFmtId="3" fontId="90" fillId="0" borderId="0" xfId="64" applyNumberFormat="1" applyFont="1" applyBorder="1" applyAlignment="1">
      <alignment horizontal="justify" vertical="center" wrapText="1"/>
      <protection/>
    </xf>
    <xf numFmtId="3" fontId="85" fillId="0" borderId="0" xfId="64" applyNumberFormat="1" applyFont="1" applyBorder="1" applyAlignment="1">
      <alignment vertical="center" wrapText="1"/>
      <protection/>
    </xf>
    <xf numFmtId="3" fontId="90" fillId="0" borderId="0" xfId="64" applyNumberFormat="1" applyFont="1" applyBorder="1" applyAlignment="1">
      <alignment horizontal="left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PageLayoutView="0" workbookViewId="0" topLeftCell="A22">
      <selection activeCell="L42" sqref="L42:L52"/>
    </sheetView>
  </sheetViews>
  <sheetFormatPr defaultColWidth="9.140625" defaultRowHeight="15"/>
  <cols>
    <col min="1" max="1" width="3.57421875" style="0" customWidth="1"/>
    <col min="2" max="2" width="5.57421875" style="0" customWidth="1"/>
    <col min="3" max="3" width="5.421875" style="0" customWidth="1"/>
    <col min="4" max="4" width="17.7109375" style="0" customWidth="1"/>
    <col min="5" max="5" width="9.140625" style="0" customWidth="1"/>
    <col min="6" max="6" width="10.28125" style="0" customWidth="1"/>
    <col min="7" max="7" width="3.8515625" style="0" customWidth="1"/>
    <col min="8" max="8" width="10.00390625" style="0" customWidth="1"/>
    <col min="9" max="9" width="8.57421875" style="0" customWidth="1"/>
    <col min="10" max="10" width="16.140625" style="0" customWidth="1"/>
    <col min="12" max="12" width="14.421875" style="0" bestFit="1" customWidth="1"/>
    <col min="19" max="19" width="10.421875" style="0" customWidth="1"/>
  </cols>
  <sheetData>
    <row r="1" spans="1:12" s="172" customFormat="1" ht="52.5" customHeight="1">
      <c r="A1" s="291" t="s">
        <v>644</v>
      </c>
      <c r="B1" s="291"/>
      <c r="C1" s="291"/>
      <c r="D1" s="291"/>
      <c r="E1" s="291"/>
      <c r="F1" s="291"/>
      <c r="G1" s="291"/>
      <c r="H1" s="291"/>
      <c r="I1" s="291"/>
      <c r="J1" s="291"/>
      <c r="K1" s="241"/>
      <c r="L1" s="241"/>
    </row>
    <row r="2" spans="8:9" s="137" customFormat="1" ht="18.75">
      <c r="H2" s="292" t="s">
        <v>504</v>
      </c>
      <c r="I2" s="292"/>
    </row>
    <row r="3" spans="8:9" s="137" customFormat="1" ht="9.75" customHeight="1">
      <c r="H3" s="242"/>
      <c r="I3" s="242"/>
    </row>
    <row r="4" spans="1:12" s="137" customFormat="1" ht="18.75">
      <c r="A4" s="191" t="s">
        <v>550</v>
      </c>
      <c r="B4" s="191"/>
      <c r="C4" s="191"/>
      <c r="D4" s="191"/>
      <c r="E4" s="191"/>
      <c r="F4" s="200"/>
      <c r="G4" s="191"/>
      <c r="H4" s="191"/>
      <c r="I4" s="191"/>
      <c r="J4" s="200"/>
      <c r="K4" s="2"/>
      <c r="L4" s="2"/>
    </row>
    <row r="5" spans="2:12" s="137" customFormat="1" ht="18.75">
      <c r="B5" s="2" t="s">
        <v>610</v>
      </c>
      <c r="C5" s="191"/>
      <c r="D5" s="191"/>
      <c r="E5" s="191"/>
      <c r="F5" s="200"/>
      <c r="G5" s="191"/>
      <c r="H5" s="191"/>
      <c r="I5" s="191"/>
      <c r="J5" s="200"/>
      <c r="K5" s="2"/>
      <c r="L5" s="2"/>
    </row>
    <row r="6" spans="1:12" s="137" customFormat="1" ht="18.75">
      <c r="A6" s="174"/>
      <c r="C6" s="178" t="s">
        <v>645</v>
      </c>
      <c r="D6" s="178"/>
      <c r="E6" s="178"/>
      <c r="F6" s="190"/>
      <c r="G6" s="178"/>
      <c r="H6" s="178"/>
      <c r="I6" s="145"/>
      <c r="J6" s="190">
        <v>1000000</v>
      </c>
      <c r="K6" s="2"/>
      <c r="L6" s="2"/>
    </row>
    <row r="7" spans="1:12" s="137" customFormat="1" ht="18.75">
      <c r="A7" s="174"/>
      <c r="B7" s="174" t="s">
        <v>660</v>
      </c>
      <c r="C7" s="246"/>
      <c r="D7" s="246"/>
      <c r="E7" s="246"/>
      <c r="F7" s="247"/>
      <c r="G7" s="246"/>
      <c r="H7" s="246"/>
      <c r="I7" s="247"/>
      <c r="J7" s="247"/>
      <c r="K7" s="2"/>
      <c r="L7" s="2"/>
    </row>
    <row r="8" spans="1:12" s="137" customFormat="1" ht="18.75">
      <c r="A8" s="174"/>
      <c r="B8" s="142"/>
      <c r="C8" s="225" t="s">
        <v>657</v>
      </c>
      <c r="D8" s="178"/>
      <c r="E8" s="178"/>
      <c r="F8" s="190"/>
      <c r="G8" s="178"/>
      <c r="H8" s="178"/>
      <c r="I8" s="190"/>
      <c r="J8" s="190">
        <v>-55360</v>
      </c>
      <c r="K8" s="2"/>
      <c r="L8" s="2"/>
    </row>
    <row r="9" spans="1:12" s="137" customFormat="1" ht="18.75">
      <c r="A9" s="174"/>
      <c r="B9" s="174" t="s">
        <v>646</v>
      </c>
      <c r="C9" s="246"/>
      <c r="D9" s="246"/>
      <c r="E9" s="246"/>
      <c r="F9" s="247"/>
      <c r="G9" s="174"/>
      <c r="H9" s="174"/>
      <c r="I9" s="175"/>
      <c r="J9" s="175"/>
      <c r="K9" s="2"/>
      <c r="L9" s="2"/>
    </row>
    <row r="10" spans="1:12" s="137" customFormat="1" ht="18.75">
      <c r="A10" s="174"/>
      <c r="B10" s="142"/>
      <c r="C10" s="225" t="s">
        <v>647</v>
      </c>
      <c r="D10" s="178"/>
      <c r="E10" s="178"/>
      <c r="F10" s="190"/>
      <c r="G10" s="178"/>
      <c r="H10" s="178"/>
      <c r="I10" s="190"/>
      <c r="J10" s="190">
        <v>498348</v>
      </c>
      <c r="K10" s="2"/>
      <c r="L10" s="2"/>
    </row>
    <row r="11" spans="1:12" s="137" customFormat="1" ht="18.75">
      <c r="A11" s="174"/>
      <c r="B11" s="178" t="s">
        <v>651</v>
      </c>
      <c r="C11" s="225"/>
      <c r="D11" s="178"/>
      <c r="E11" s="178"/>
      <c r="F11" s="190"/>
      <c r="G11" s="178"/>
      <c r="H11" s="178"/>
      <c r="I11" s="190"/>
      <c r="J11" s="190">
        <v>4</v>
      </c>
      <c r="K11" s="2"/>
      <c r="L11" s="2"/>
    </row>
    <row r="12" spans="1:12" s="137" customFormat="1" ht="18.75">
      <c r="A12" s="174"/>
      <c r="B12" s="223" t="s">
        <v>648</v>
      </c>
      <c r="C12" s="235"/>
      <c r="D12" s="223"/>
      <c r="E12" s="223"/>
      <c r="F12" s="224"/>
      <c r="G12" s="178"/>
      <c r="H12" s="178"/>
      <c r="I12" s="190"/>
      <c r="J12" s="190">
        <v>546987</v>
      </c>
      <c r="K12" s="2"/>
      <c r="L12" s="2"/>
    </row>
    <row r="13" spans="1:12" s="137" customFormat="1" ht="18.75">
      <c r="A13" s="174"/>
      <c r="B13" s="174" t="s">
        <v>649</v>
      </c>
      <c r="C13" s="229"/>
      <c r="D13" s="174"/>
      <c r="E13" s="174"/>
      <c r="F13" s="175"/>
      <c r="G13" s="174"/>
      <c r="H13" s="174"/>
      <c r="I13" s="175"/>
      <c r="J13" s="175"/>
      <c r="K13" s="2"/>
      <c r="L13" s="2"/>
    </row>
    <row r="14" spans="1:12" s="137" customFormat="1" ht="18.75">
      <c r="A14" s="174"/>
      <c r="B14" s="142"/>
      <c r="C14" s="225" t="s">
        <v>650</v>
      </c>
      <c r="D14" s="178"/>
      <c r="E14" s="178"/>
      <c r="F14" s="190"/>
      <c r="G14" s="178"/>
      <c r="H14" s="178"/>
      <c r="I14" s="190"/>
      <c r="J14" s="190">
        <v>1169200</v>
      </c>
      <c r="K14" s="2"/>
      <c r="L14" s="2"/>
    </row>
    <row r="15" spans="1:12" s="137" customFormat="1" ht="18.75">
      <c r="A15" s="174"/>
      <c r="B15" s="142"/>
      <c r="C15" s="229"/>
      <c r="D15" s="193"/>
      <c r="E15" s="193" t="s">
        <v>570</v>
      </c>
      <c r="F15" s="193"/>
      <c r="G15" s="196"/>
      <c r="H15" s="193"/>
      <c r="I15" s="193"/>
      <c r="J15" s="196">
        <f>SUM(J6:J14)</f>
        <v>3159179</v>
      </c>
      <c r="K15" s="2"/>
      <c r="L15" s="2"/>
    </row>
    <row r="16" spans="1:23" s="137" customFormat="1" ht="18.75">
      <c r="A16" s="191" t="s">
        <v>552</v>
      </c>
      <c r="B16" s="191"/>
      <c r="C16" s="191"/>
      <c r="D16" s="191"/>
      <c r="E16" s="191"/>
      <c r="F16" s="200"/>
      <c r="G16" s="191"/>
      <c r="H16" s="191"/>
      <c r="I16" s="191"/>
      <c r="J16" s="200"/>
      <c r="K16" s="2"/>
      <c r="L16" s="2"/>
      <c r="T16" s="232"/>
      <c r="U16" s="232"/>
      <c r="V16" s="233"/>
      <c r="W16" s="234"/>
    </row>
    <row r="17" spans="1:23" s="137" customFormat="1" ht="18.75">
      <c r="A17" s="207"/>
      <c r="B17" s="178" t="s">
        <v>652</v>
      </c>
      <c r="C17" s="248"/>
      <c r="D17" s="248"/>
      <c r="E17" s="248"/>
      <c r="F17" s="180"/>
      <c r="G17" s="189"/>
      <c r="H17" s="189"/>
      <c r="I17" s="249"/>
      <c r="J17" s="249">
        <v>546987</v>
      </c>
      <c r="K17" s="2"/>
      <c r="L17" s="2"/>
      <c r="T17" s="237"/>
      <c r="U17" s="237"/>
      <c r="V17" s="237"/>
      <c r="W17" s="237"/>
    </row>
    <row r="18" spans="1:23" s="137" customFormat="1" ht="18.75">
      <c r="A18" s="207"/>
      <c r="B18" s="231" t="s">
        <v>653</v>
      </c>
      <c r="C18" s="229"/>
      <c r="D18" s="229"/>
      <c r="E18" s="229"/>
      <c r="F18" s="185"/>
      <c r="G18" s="187"/>
      <c r="H18" s="187"/>
      <c r="I18" s="250"/>
      <c r="J18" s="250"/>
      <c r="K18" s="2"/>
      <c r="L18" s="2"/>
      <c r="T18" s="237"/>
      <c r="U18" s="237"/>
      <c r="V18" s="237"/>
      <c r="W18" s="237"/>
    </row>
    <row r="19" spans="1:23" s="137" customFormat="1" ht="18.75">
      <c r="A19" s="207"/>
      <c r="B19" s="231" t="s">
        <v>654</v>
      </c>
      <c r="C19" s="225"/>
      <c r="D19" s="225"/>
      <c r="E19" s="225"/>
      <c r="F19" s="180"/>
      <c r="G19" s="189"/>
      <c r="H19" s="189"/>
      <c r="I19" s="249"/>
      <c r="J19" s="249">
        <v>1000000</v>
      </c>
      <c r="K19" s="2"/>
      <c r="L19" s="2"/>
      <c r="T19" s="232"/>
      <c r="U19" s="232"/>
      <c r="V19" s="233"/>
      <c r="W19" s="234"/>
    </row>
    <row r="20" spans="1:23" s="137" customFormat="1" ht="18.75">
      <c r="A20" s="207"/>
      <c r="B20" s="227"/>
      <c r="C20" s="225" t="s">
        <v>655</v>
      </c>
      <c r="D20" s="225"/>
      <c r="E20" s="225"/>
      <c r="F20" s="180"/>
      <c r="G20" s="189"/>
      <c r="H20" s="189"/>
      <c r="I20" s="249"/>
      <c r="J20" s="249">
        <v>920630</v>
      </c>
      <c r="K20" s="2"/>
      <c r="L20" s="2"/>
      <c r="T20" s="232"/>
      <c r="U20" s="232"/>
      <c r="V20" s="233"/>
      <c r="W20" s="234"/>
    </row>
    <row r="21" spans="1:23" s="137" customFormat="1" ht="18.75">
      <c r="A21" s="207"/>
      <c r="B21" s="227"/>
      <c r="C21" s="235" t="s">
        <v>656</v>
      </c>
      <c r="D21" s="235"/>
      <c r="E21" s="235"/>
      <c r="F21" s="251"/>
      <c r="G21" s="252"/>
      <c r="H21" s="252"/>
      <c r="I21" s="253"/>
      <c r="J21" s="253">
        <v>248570</v>
      </c>
      <c r="K21" s="2"/>
      <c r="L21" s="2"/>
      <c r="T21" s="232"/>
      <c r="U21" s="232"/>
      <c r="V21" s="233"/>
      <c r="W21" s="234"/>
    </row>
    <row r="22" spans="1:23" s="137" customFormat="1" ht="18.75">
      <c r="A22" s="207"/>
      <c r="B22" s="227" t="s">
        <v>626</v>
      </c>
      <c r="C22" s="229"/>
      <c r="D22" s="229"/>
      <c r="E22" s="229"/>
      <c r="F22" s="185"/>
      <c r="G22" s="187"/>
      <c r="H22" s="187"/>
      <c r="I22" s="250"/>
      <c r="J22" s="250"/>
      <c r="K22" s="2"/>
      <c r="L22" s="2"/>
      <c r="T22" s="232"/>
      <c r="U22" s="232"/>
      <c r="V22" s="233"/>
      <c r="W22" s="234"/>
    </row>
    <row r="23" spans="1:23" s="137" customFormat="1" ht="18.75">
      <c r="A23" s="207"/>
      <c r="B23" s="225" t="s">
        <v>665</v>
      </c>
      <c r="C23" s="225"/>
      <c r="D23" s="225"/>
      <c r="E23" s="225"/>
      <c r="F23" s="180"/>
      <c r="G23" s="189"/>
      <c r="H23" s="189"/>
      <c r="I23" s="249"/>
      <c r="J23" s="249">
        <v>392400</v>
      </c>
      <c r="K23" s="2"/>
      <c r="L23" s="2"/>
      <c r="T23" s="232"/>
      <c r="U23" s="232"/>
      <c r="V23" s="233"/>
      <c r="W23" s="234"/>
    </row>
    <row r="24" spans="1:23" s="137" customFormat="1" ht="18.75">
      <c r="A24" s="207"/>
      <c r="B24" s="229" t="s">
        <v>666</v>
      </c>
      <c r="C24" s="225"/>
      <c r="D24" s="225"/>
      <c r="E24" s="225"/>
      <c r="F24" s="180"/>
      <c r="G24" s="189"/>
      <c r="H24" s="189"/>
      <c r="I24" s="249"/>
      <c r="J24" s="249">
        <v>105948</v>
      </c>
      <c r="K24" s="2"/>
      <c r="L24" s="2"/>
      <c r="T24" s="232"/>
      <c r="U24" s="232"/>
      <c r="V24" s="233"/>
      <c r="W24" s="234"/>
    </row>
    <row r="25" spans="1:23" s="137" customFormat="1" ht="18.75">
      <c r="A25" s="207"/>
      <c r="B25" s="254" t="s">
        <v>670</v>
      </c>
      <c r="C25" s="229"/>
      <c r="D25" s="229"/>
      <c r="E25" s="229"/>
      <c r="F25" s="185"/>
      <c r="G25" s="187"/>
      <c r="H25" s="187"/>
      <c r="I25" s="250"/>
      <c r="J25" s="250"/>
      <c r="K25" s="2"/>
      <c r="L25" s="2"/>
      <c r="T25" s="232"/>
      <c r="U25" s="232"/>
      <c r="V25" s="233"/>
      <c r="W25" s="234"/>
    </row>
    <row r="26" spans="1:23" s="137" customFormat="1" ht="18.75">
      <c r="A26" s="207"/>
      <c r="B26" s="229"/>
      <c r="C26" s="225" t="s">
        <v>671</v>
      </c>
      <c r="D26" s="225"/>
      <c r="E26" s="225"/>
      <c r="F26" s="180"/>
      <c r="G26" s="189"/>
      <c r="H26" s="189"/>
      <c r="I26" s="249"/>
      <c r="J26" s="249">
        <v>4</v>
      </c>
      <c r="K26" s="2"/>
      <c r="L26" s="2"/>
      <c r="T26" s="232"/>
      <c r="U26" s="232"/>
      <c r="V26" s="233"/>
      <c r="W26" s="234"/>
    </row>
    <row r="27" spans="1:23" s="137" customFormat="1" ht="18.75">
      <c r="A27" s="207"/>
      <c r="B27" s="229" t="s">
        <v>657</v>
      </c>
      <c r="C27" s="226"/>
      <c r="D27" s="226"/>
      <c r="E27" s="229"/>
      <c r="F27" s="185"/>
      <c r="G27" s="187"/>
      <c r="H27" s="187"/>
      <c r="I27" s="250"/>
      <c r="J27" s="250"/>
      <c r="K27" s="2"/>
      <c r="L27" s="2"/>
      <c r="T27" s="232"/>
      <c r="U27" s="232"/>
      <c r="V27" s="233"/>
      <c r="W27" s="234"/>
    </row>
    <row r="28" spans="1:23" s="137" customFormat="1" ht="18.75">
      <c r="A28" s="207"/>
      <c r="B28" s="227"/>
      <c r="C28" s="225" t="s">
        <v>658</v>
      </c>
      <c r="D28" s="225"/>
      <c r="E28" s="225"/>
      <c r="F28" s="180"/>
      <c r="G28" s="189"/>
      <c r="H28" s="189"/>
      <c r="I28" s="249"/>
      <c r="J28" s="249">
        <v>-43591</v>
      </c>
      <c r="K28" s="2"/>
      <c r="L28" s="2"/>
      <c r="T28" s="232"/>
      <c r="U28" s="232"/>
      <c r="V28" s="233"/>
      <c r="W28" s="234"/>
    </row>
    <row r="29" spans="1:23" s="137" customFormat="1" ht="18.75">
      <c r="A29" s="207"/>
      <c r="B29" s="227"/>
      <c r="C29" s="235" t="s">
        <v>659</v>
      </c>
      <c r="D29" s="235"/>
      <c r="E29" s="235"/>
      <c r="F29" s="251"/>
      <c r="G29" s="252"/>
      <c r="H29" s="252"/>
      <c r="I29" s="253"/>
      <c r="J29" s="253">
        <v>-11769</v>
      </c>
      <c r="K29" s="2"/>
      <c r="L29" s="2"/>
      <c r="T29" s="232"/>
      <c r="U29" s="232"/>
      <c r="V29" s="233"/>
      <c r="W29" s="234"/>
    </row>
    <row r="30" spans="1:22" s="137" customFormat="1" ht="18.75">
      <c r="A30" s="207"/>
      <c r="B30" s="231"/>
      <c r="C30" s="229"/>
      <c r="D30" s="229"/>
      <c r="E30" s="239" t="s">
        <v>570</v>
      </c>
      <c r="F30" s="239"/>
      <c r="G30" s="239"/>
      <c r="H30" s="239"/>
      <c r="I30" s="239"/>
      <c r="J30" s="240">
        <f>SUM(J17:J29)</f>
        <v>3159179</v>
      </c>
      <c r="K30" s="2"/>
      <c r="L30" s="2"/>
      <c r="T30" s="232"/>
      <c r="U30" s="232"/>
      <c r="V30" s="233"/>
    </row>
    <row r="32" spans="1:12" ht="15.75">
      <c r="A32" s="191" t="s">
        <v>554</v>
      </c>
      <c r="B32" s="191"/>
      <c r="C32" s="191"/>
      <c r="D32" s="191"/>
      <c r="E32" s="191"/>
      <c r="F32" s="200"/>
      <c r="G32" s="191"/>
      <c r="H32" s="191"/>
      <c r="I32" s="191"/>
      <c r="J32" s="191"/>
      <c r="K32" s="200"/>
      <c r="L32" s="2"/>
    </row>
    <row r="33" spans="1:12" ht="15.75">
      <c r="A33" s="205"/>
      <c r="B33" s="203" t="s">
        <v>555</v>
      </c>
      <c r="C33" s="203"/>
      <c r="D33" s="203"/>
      <c r="E33" s="203"/>
      <c r="F33" s="203"/>
      <c r="G33" s="204"/>
      <c r="H33" s="204"/>
      <c r="I33" s="203" t="s">
        <v>556</v>
      </c>
      <c r="J33" s="203"/>
      <c r="K33" s="203"/>
      <c r="L33" s="204"/>
    </row>
    <row r="34" spans="1:12" ht="15.75">
      <c r="A34" s="205" t="s">
        <v>662</v>
      </c>
      <c r="B34" s="203"/>
      <c r="C34" s="203"/>
      <c r="D34" s="203"/>
      <c r="E34" s="203"/>
      <c r="F34" s="203"/>
      <c r="G34" s="204"/>
      <c r="H34" s="204"/>
      <c r="I34" s="203"/>
      <c r="J34" s="203"/>
      <c r="K34" s="203"/>
      <c r="L34" s="204"/>
    </row>
    <row r="35" spans="2:12" ht="15.75">
      <c r="B35" s="178" t="s">
        <v>651</v>
      </c>
      <c r="C35" s="255"/>
      <c r="D35" s="255"/>
      <c r="E35" s="255"/>
      <c r="F35" s="190">
        <v>13413</v>
      </c>
      <c r="G35" s="204"/>
      <c r="H35" s="190" t="s">
        <v>663</v>
      </c>
      <c r="I35" s="255"/>
      <c r="J35" s="255"/>
      <c r="K35" s="255"/>
      <c r="L35" s="190">
        <v>13413</v>
      </c>
    </row>
    <row r="36" spans="2:12" ht="15.75">
      <c r="B36" s="174"/>
      <c r="C36" s="259"/>
      <c r="D36" s="259"/>
      <c r="E36" s="259"/>
      <c r="F36" s="175"/>
      <c r="G36" s="204"/>
      <c r="H36" s="175"/>
      <c r="I36" s="259"/>
      <c r="J36" s="259"/>
      <c r="K36" s="259"/>
      <c r="L36" s="175"/>
    </row>
    <row r="37" spans="1:13" ht="15.75">
      <c r="A37" s="205" t="s">
        <v>552</v>
      </c>
      <c r="B37" s="174"/>
      <c r="C37" s="259"/>
      <c r="D37" s="259"/>
      <c r="E37" s="259"/>
      <c r="F37" s="175"/>
      <c r="G37" s="204"/>
      <c r="H37" s="175"/>
      <c r="I37" s="259"/>
      <c r="J37" s="259"/>
      <c r="K37" s="259"/>
      <c r="L37" s="175"/>
      <c r="M37" s="175"/>
    </row>
    <row r="38" spans="1:12" ht="15.75">
      <c r="A38" s="205"/>
      <c r="B38" s="178" t="s">
        <v>668</v>
      </c>
      <c r="C38" s="243"/>
      <c r="D38" s="243"/>
      <c r="E38" s="243"/>
      <c r="F38" s="260">
        <v>114300</v>
      </c>
      <c r="G38" s="215"/>
      <c r="H38" s="185"/>
      <c r="I38" s="248" t="s">
        <v>667</v>
      </c>
      <c r="J38" s="258"/>
      <c r="K38" s="258"/>
      <c r="L38" s="190">
        <v>90000</v>
      </c>
    </row>
    <row r="39" spans="1:12" ht="15.75">
      <c r="A39" s="205"/>
      <c r="G39" s="215"/>
      <c r="H39" s="185"/>
      <c r="I39" s="248" t="s">
        <v>669</v>
      </c>
      <c r="J39" s="258"/>
      <c r="K39" s="258"/>
      <c r="L39" s="190">
        <v>24300</v>
      </c>
    </row>
    <row r="40" spans="1:12" ht="15.75">
      <c r="A40" s="205"/>
      <c r="B40" s="174"/>
      <c r="C40" s="244"/>
      <c r="D40" s="244"/>
      <c r="E40" s="244"/>
      <c r="F40" s="261"/>
      <c r="G40" s="215"/>
      <c r="H40" s="185"/>
      <c r="I40" s="254"/>
      <c r="J40" s="262"/>
      <c r="K40" s="262"/>
      <c r="L40" s="175"/>
    </row>
    <row r="41" spans="1:12" ht="15.75">
      <c r="A41" s="205" t="s">
        <v>626</v>
      </c>
      <c r="B41" s="174"/>
      <c r="C41" s="245"/>
      <c r="D41" s="245"/>
      <c r="E41" s="245"/>
      <c r="F41" s="261"/>
      <c r="G41" s="215"/>
      <c r="H41" s="283" t="s">
        <v>653</v>
      </c>
      <c r="I41" s="254"/>
      <c r="J41" s="262"/>
      <c r="K41" s="262"/>
      <c r="L41" s="175"/>
    </row>
    <row r="42" spans="1:12" ht="15.75">
      <c r="A42" s="205"/>
      <c r="B42" s="178" t="s">
        <v>677</v>
      </c>
      <c r="C42" s="263"/>
      <c r="D42" s="263"/>
      <c r="E42" s="263"/>
      <c r="F42" s="260">
        <v>89670</v>
      </c>
      <c r="G42" s="215"/>
      <c r="H42" s="185"/>
      <c r="I42" s="248" t="s">
        <v>675</v>
      </c>
      <c r="J42" s="258"/>
      <c r="K42" s="258"/>
      <c r="L42" s="190">
        <v>27558</v>
      </c>
    </row>
    <row r="43" spans="1:12" ht="15.75">
      <c r="A43" s="205"/>
      <c r="B43" s="178" t="s">
        <v>672</v>
      </c>
      <c r="C43" s="263"/>
      <c r="D43" s="263"/>
      <c r="E43" s="263"/>
      <c r="F43" s="260">
        <v>24210</v>
      </c>
      <c r="G43" s="215"/>
      <c r="H43" s="185"/>
      <c r="I43" s="256" t="s">
        <v>676</v>
      </c>
      <c r="J43" s="257"/>
      <c r="K43" s="257"/>
      <c r="L43" s="224">
        <v>36135</v>
      </c>
    </row>
    <row r="44" spans="1:12" ht="15.75">
      <c r="A44" s="205"/>
      <c r="B44" s="178"/>
      <c r="C44" s="263"/>
      <c r="D44" s="263"/>
      <c r="E44" s="263"/>
      <c r="F44" s="260"/>
      <c r="G44" s="215"/>
      <c r="H44" s="185"/>
      <c r="I44" s="256" t="s">
        <v>673</v>
      </c>
      <c r="J44" s="257"/>
      <c r="K44" s="257"/>
      <c r="L44" s="224">
        <v>7441</v>
      </c>
    </row>
    <row r="45" spans="1:14" ht="15.75">
      <c r="A45" s="205"/>
      <c r="B45" s="174"/>
      <c r="C45" s="245"/>
      <c r="D45" s="245"/>
      <c r="E45" s="245"/>
      <c r="F45" s="261"/>
      <c r="G45" s="215"/>
      <c r="H45" s="185"/>
      <c r="I45" s="256" t="s">
        <v>674</v>
      </c>
      <c r="J45" s="257"/>
      <c r="K45" s="257"/>
      <c r="L45" s="224">
        <v>9756</v>
      </c>
      <c r="M45" s="144"/>
      <c r="N45" s="144"/>
    </row>
    <row r="46" spans="1:14" ht="15.75">
      <c r="A46" s="174" t="s">
        <v>689</v>
      </c>
      <c r="B46" s="186"/>
      <c r="C46" s="244"/>
      <c r="D46" s="244"/>
      <c r="E46" s="244"/>
      <c r="G46" s="215"/>
      <c r="H46" s="185"/>
      <c r="I46" s="268" t="s">
        <v>679</v>
      </c>
      <c r="J46" s="257"/>
      <c r="K46" s="257"/>
      <c r="L46" s="269">
        <v>25977</v>
      </c>
      <c r="M46" s="144"/>
      <c r="N46" s="267"/>
    </row>
    <row r="47" spans="1:14" ht="15.75">
      <c r="A47" s="174"/>
      <c r="B47" s="276" t="s">
        <v>658</v>
      </c>
      <c r="C47" s="271"/>
      <c r="D47" s="271"/>
      <c r="E47" s="271"/>
      <c r="F47" s="260">
        <v>165472</v>
      </c>
      <c r="G47" s="215"/>
      <c r="H47" s="185"/>
      <c r="I47" s="268" t="s">
        <v>680</v>
      </c>
      <c r="J47" s="257"/>
      <c r="K47" s="257"/>
      <c r="L47" s="269">
        <v>7013</v>
      </c>
      <c r="M47" s="144"/>
      <c r="N47" s="267"/>
    </row>
    <row r="48" spans="2:14" s="144" customFormat="1" ht="15.75">
      <c r="B48" s="223" t="s">
        <v>692</v>
      </c>
      <c r="C48" s="281"/>
      <c r="D48" s="281"/>
      <c r="E48" s="281"/>
      <c r="F48" s="282">
        <v>28428</v>
      </c>
      <c r="G48" s="215"/>
      <c r="H48" s="209"/>
      <c r="I48" s="268" t="s">
        <v>681</v>
      </c>
      <c r="J48" s="223"/>
      <c r="K48" s="223"/>
      <c r="L48" s="269">
        <v>50000</v>
      </c>
      <c r="N48" s="267"/>
    </row>
    <row r="49" spans="2:14" s="144" customFormat="1" ht="15.75">
      <c r="B49" s="208"/>
      <c r="C49" s="259"/>
      <c r="D49" s="259"/>
      <c r="E49" s="259"/>
      <c r="F49" s="259"/>
      <c r="G49" s="215"/>
      <c r="H49" s="209"/>
      <c r="I49" s="268" t="s">
        <v>682</v>
      </c>
      <c r="J49" s="223"/>
      <c r="K49" s="223"/>
      <c r="L49" s="269">
        <v>4000</v>
      </c>
      <c r="N49" s="267"/>
    </row>
    <row r="50" spans="1:14" s="144" customFormat="1" ht="15.75">
      <c r="A50" s="174"/>
      <c r="B50" s="265"/>
      <c r="C50" s="265"/>
      <c r="D50" s="265"/>
      <c r="E50" s="265"/>
      <c r="F50" s="277"/>
      <c r="G50" s="175"/>
      <c r="H50" s="265"/>
      <c r="I50" s="268" t="s">
        <v>683</v>
      </c>
      <c r="J50" s="270"/>
      <c r="K50" s="270"/>
      <c r="L50" s="269">
        <v>90472</v>
      </c>
      <c r="N50" s="267"/>
    </row>
    <row r="51" spans="1:14" s="144" customFormat="1" ht="15.75">
      <c r="A51" s="174"/>
      <c r="B51" s="265"/>
      <c r="C51" s="265"/>
      <c r="D51" s="265"/>
      <c r="E51" s="265"/>
      <c r="F51" s="277"/>
      <c r="G51" s="175"/>
      <c r="H51" s="265"/>
      <c r="I51" s="268" t="s">
        <v>684</v>
      </c>
      <c r="J51" s="270"/>
      <c r="K51" s="270"/>
      <c r="L51" s="269">
        <v>24428</v>
      </c>
      <c r="N51" s="267"/>
    </row>
    <row r="52" spans="1:12" s="144" customFormat="1" ht="15.75">
      <c r="A52" s="174"/>
      <c r="B52" s="174"/>
      <c r="C52" s="208"/>
      <c r="D52" s="188"/>
      <c r="E52" s="188"/>
      <c r="F52" s="185"/>
      <c r="G52" s="185"/>
      <c r="H52" s="265"/>
      <c r="I52" s="268" t="s">
        <v>678</v>
      </c>
      <c r="J52" s="270"/>
      <c r="K52" s="270"/>
      <c r="L52" s="269">
        <v>25000</v>
      </c>
    </row>
    <row r="53" spans="1:12" s="144" customFormat="1" ht="18.75">
      <c r="A53" s="142"/>
      <c r="B53" s="265"/>
      <c r="C53" s="265"/>
      <c r="D53" s="265"/>
      <c r="E53" s="265"/>
      <c r="F53" s="215"/>
      <c r="G53" s="185"/>
      <c r="H53" s="264"/>
      <c r="I53" s="264"/>
      <c r="J53" s="264"/>
      <c r="K53" s="264"/>
      <c r="L53" s="165"/>
    </row>
    <row r="54" spans="1:12" s="144" customFormat="1" ht="15.75">
      <c r="A54" s="178" t="s">
        <v>571</v>
      </c>
      <c r="B54" s="272"/>
      <c r="C54" s="272"/>
      <c r="D54" s="272"/>
      <c r="E54" s="272"/>
      <c r="F54" s="216">
        <v>25000</v>
      </c>
      <c r="G54" s="185"/>
      <c r="H54" s="273" t="s">
        <v>685</v>
      </c>
      <c r="I54" s="266"/>
      <c r="J54" s="266"/>
      <c r="K54" s="266"/>
      <c r="L54" s="175"/>
    </row>
    <row r="55" spans="1:12" s="144" customFormat="1" ht="15.75">
      <c r="A55" s="174" t="s">
        <v>687</v>
      </c>
      <c r="B55" s="193"/>
      <c r="C55" s="192"/>
      <c r="D55" s="193"/>
      <c r="E55" s="211"/>
      <c r="F55" s="196"/>
      <c r="G55" s="194"/>
      <c r="H55" s="185"/>
      <c r="I55" s="178" t="s">
        <v>686</v>
      </c>
      <c r="J55" s="179"/>
      <c r="K55" s="178"/>
      <c r="L55" s="190">
        <v>60000</v>
      </c>
    </row>
    <row r="56" spans="1:12" s="144" customFormat="1" ht="15.75">
      <c r="A56" s="174"/>
      <c r="B56" s="276" t="s">
        <v>658</v>
      </c>
      <c r="C56" s="276"/>
      <c r="D56" s="276"/>
      <c r="E56" s="276"/>
      <c r="F56" s="278">
        <v>35000</v>
      </c>
      <c r="G56" s="209"/>
      <c r="H56" s="209"/>
      <c r="I56" s="274"/>
      <c r="J56" s="274"/>
      <c r="K56" s="274"/>
      <c r="L56" s="175"/>
    </row>
    <row r="57" spans="1:12" s="144" customFormat="1" ht="15.75">
      <c r="A57" s="174"/>
      <c r="B57" s="186"/>
      <c r="C57" s="186"/>
      <c r="D57" s="186"/>
      <c r="E57" s="186"/>
      <c r="F57" s="209"/>
      <c r="G57" s="209"/>
      <c r="H57" s="209"/>
      <c r="I57" s="274"/>
      <c r="J57" s="274"/>
      <c r="K57" s="274"/>
      <c r="L57" s="175"/>
    </row>
    <row r="58" spans="1:12" s="144" customFormat="1" ht="15.75">
      <c r="A58" s="174" t="s">
        <v>688</v>
      </c>
      <c r="B58" s="186"/>
      <c r="C58" s="186"/>
      <c r="D58" s="186"/>
      <c r="E58" s="186"/>
      <c r="F58" s="209"/>
      <c r="G58" s="209"/>
      <c r="H58" s="209" t="s">
        <v>626</v>
      </c>
      <c r="I58" s="274"/>
      <c r="J58" s="274"/>
      <c r="K58" s="274"/>
      <c r="L58" s="175"/>
    </row>
    <row r="59" spans="1:12" s="144" customFormat="1" ht="15.75">
      <c r="A59" s="174"/>
      <c r="B59" s="276" t="s">
        <v>658</v>
      </c>
      <c r="C59" s="276"/>
      <c r="D59" s="276"/>
      <c r="E59" s="276"/>
      <c r="F59" s="278">
        <v>100000</v>
      </c>
      <c r="G59" s="209"/>
      <c r="H59" s="209"/>
      <c r="I59" s="280" t="s">
        <v>691</v>
      </c>
      <c r="J59" s="279"/>
      <c r="K59" s="279"/>
      <c r="L59" s="190">
        <v>600000</v>
      </c>
    </row>
    <row r="60" spans="1:12" s="144" customFormat="1" ht="15.75">
      <c r="A60" s="174" t="s">
        <v>689</v>
      </c>
      <c r="B60" s="186"/>
      <c r="C60" s="186"/>
      <c r="D60" s="186"/>
      <c r="E60" s="186"/>
      <c r="F60" s="209"/>
      <c r="G60" s="209"/>
      <c r="H60" s="209"/>
      <c r="I60" s="274"/>
      <c r="J60" s="274"/>
      <c r="K60" s="274"/>
      <c r="L60" s="175"/>
    </row>
    <row r="61" spans="1:12" s="144" customFormat="1" ht="15.75">
      <c r="A61" s="174"/>
      <c r="B61" s="276" t="s">
        <v>658</v>
      </c>
      <c r="C61" s="178"/>
      <c r="D61" s="178"/>
      <c r="E61" s="178"/>
      <c r="F61" s="190">
        <v>200000</v>
      </c>
      <c r="G61" s="174"/>
      <c r="H61" s="174"/>
      <c r="I61" s="174"/>
      <c r="J61" s="174"/>
      <c r="K61" s="174"/>
      <c r="L61" s="175"/>
    </row>
    <row r="62" spans="1:12" s="144" customFormat="1" ht="15.75">
      <c r="A62" s="174" t="s">
        <v>690</v>
      </c>
      <c r="B62" s="174"/>
      <c r="C62" s="174"/>
      <c r="D62" s="174"/>
      <c r="E62" s="174"/>
      <c r="F62" s="175"/>
      <c r="G62" s="174"/>
      <c r="H62" s="174"/>
      <c r="I62" s="174"/>
      <c r="J62" s="174"/>
      <c r="K62" s="174"/>
      <c r="L62" s="175"/>
    </row>
    <row r="63" spans="1:14" ht="15.75">
      <c r="A63" s="2"/>
      <c r="B63" s="276" t="s">
        <v>658</v>
      </c>
      <c r="C63" s="178"/>
      <c r="D63" s="178"/>
      <c r="E63" s="178"/>
      <c r="F63" s="190">
        <v>300000</v>
      </c>
      <c r="G63" s="2"/>
      <c r="H63" s="2"/>
      <c r="I63" s="2"/>
      <c r="J63" s="2"/>
      <c r="K63" s="2"/>
      <c r="L63" s="175"/>
      <c r="N63" s="144"/>
    </row>
    <row r="64" spans="1:14" ht="15.75">
      <c r="A64" s="2"/>
      <c r="B64" s="186"/>
      <c r="C64" s="174"/>
      <c r="D64" s="174"/>
      <c r="E64" s="174"/>
      <c r="F64" s="175"/>
      <c r="G64" s="2"/>
      <c r="H64" s="2"/>
      <c r="I64" s="2"/>
      <c r="J64" s="2"/>
      <c r="K64" s="2"/>
      <c r="L64" s="175"/>
      <c r="N64" s="144"/>
    </row>
    <row r="65" spans="1:14" ht="15.75">
      <c r="A65" s="2" t="s">
        <v>626</v>
      </c>
      <c r="B65" s="186"/>
      <c r="C65" s="174"/>
      <c r="D65" s="174"/>
      <c r="E65" s="174"/>
      <c r="F65" s="175"/>
      <c r="G65" s="2"/>
      <c r="H65" s="209" t="s">
        <v>626</v>
      </c>
      <c r="I65" s="2"/>
      <c r="J65" s="2"/>
      <c r="K65" s="2"/>
      <c r="L65" s="175"/>
      <c r="N65" s="144"/>
    </row>
    <row r="66" spans="1:14" ht="15.75">
      <c r="A66" s="2"/>
      <c r="B66" s="276" t="s">
        <v>693</v>
      </c>
      <c r="C66" s="178"/>
      <c r="D66" s="178"/>
      <c r="E66" s="178"/>
      <c r="F66" s="190">
        <v>1146704</v>
      </c>
      <c r="G66" s="2"/>
      <c r="H66" s="2"/>
      <c r="I66" s="178" t="s">
        <v>695</v>
      </c>
      <c r="J66" s="178"/>
      <c r="K66" s="178"/>
      <c r="L66" s="190">
        <v>171598</v>
      </c>
      <c r="N66" s="144"/>
    </row>
    <row r="67" spans="1:14" ht="15.75">
      <c r="A67" s="2"/>
      <c r="B67" s="276" t="s">
        <v>694</v>
      </c>
      <c r="C67" s="178"/>
      <c r="D67" s="178"/>
      <c r="E67" s="178"/>
      <c r="F67" s="190">
        <v>309609</v>
      </c>
      <c r="G67" s="2"/>
      <c r="H67" s="2"/>
      <c r="I67" s="223" t="s">
        <v>696</v>
      </c>
      <c r="J67" s="223"/>
      <c r="K67" s="223"/>
      <c r="L67" s="224">
        <v>46331</v>
      </c>
      <c r="N67" s="144"/>
    </row>
    <row r="68" spans="1:14" ht="15.75">
      <c r="A68" s="2"/>
      <c r="B68" s="186"/>
      <c r="C68" s="174"/>
      <c r="D68" s="174"/>
      <c r="E68" s="174"/>
      <c r="F68" s="175"/>
      <c r="G68" s="2"/>
      <c r="H68" s="2"/>
      <c r="I68" s="223" t="s">
        <v>698</v>
      </c>
      <c r="J68" s="223"/>
      <c r="K68" s="223"/>
      <c r="L68" s="224">
        <v>975106</v>
      </c>
      <c r="N68" s="144"/>
    </row>
    <row r="69" spans="1:14" ht="15.75">
      <c r="A69" s="2"/>
      <c r="B69" s="186"/>
      <c r="C69" s="174"/>
      <c r="D69" s="174"/>
      <c r="E69" s="174"/>
      <c r="F69" s="175"/>
      <c r="G69" s="2"/>
      <c r="H69" s="2"/>
      <c r="I69" s="223" t="s">
        <v>697</v>
      </c>
      <c r="J69" s="223"/>
      <c r="K69" s="223"/>
      <c r="L69" s="224">
        <v>263278</v>
      </c>
      <c r="N69" s="144"/>
    </row>
    <row r="70" spans="1:16" ht="15.75">
      <c r="A70" s="174" t="s">
        <v>688</v>
      </c>
      <c r="B70" s="186"/>
      <c r="C70" s="186"/>
      <c r="D70" s="186"/>
      <c r="E70" s="186"/>
      <c r="F70" s="209"/>
      <c r="G70" s="2"/>
      <c r="H70" s="254" t="s">
        <v>699</v>
      </c>
      <c r="I70" s="2"/>
      <c r="J70" s="2"/>
      <c r="K70" s="2"/>
      <c r="L70" s="175"/>
      <c r="N70" s="144"/>
      <c r="O70" s="144"/>
      <c r="P70" s="144"/>
    </row>
    <row r="71" spans="1:16" ht="15.75">
      <c r="A71" s="174"/>
      <c r="B71" s="276" t="s">
        <v>658</v>
      </c>
      <c r="C71" s="276"/>
      <c r="D71" s="276"/>
      <c r="E71" s="276"/>
      <c r="F71" s="278">
        <v>20000</v>
      </c>
      <c r="G71" s="2"/>
      <c r="H71" s="2"/>
      <c r="I71" s="276" t="s">
        <v>658</v>
      </c>
      <c r="J71" s="178"/>
      <c r="K71" s="178"/>
      <c r="L71" s="190">
        <v>20000</v>
      </c>
      <c r="N71" s="144"/>
      <c r="O71" s="144"/>
      <c r="P71" s="144"/>
    </row>
    <row r="72" spans="1:16" ht="15.75">
      <c r="A72" s="174"/>
      <c r="B72" s="186"/>
      <c r="C72" s="186"/>
      <c r="D72" s="186"/>
      <c r="E72" s="186"/>
      <c r="F72" s="209"/>
      <c r="G72" s="2"/>
      <c r="H72" s="2"/>
      <c r="I72" s="186"/>
      <c r="J72" s="2"/>
      <c r="K72" s="2"/>
      <c r="L72" s="175"/>
      <c r="N72" s="144"/>
      <c r="O72" s="284"/>
      <c r="P72" s="144"/>
    </row>
    <row r="73" spans="1:16" ht="15.75">
      <c r="A73" s="273" t="s">
        <v>685</v>
      </c>
      <c r="B73" s="186"/>
      <c r="C73" s="186"/>
      <c r="D73" s="186"/>
      <c r="E73" s="186"/>
      <c r="F73" s="209"/>
      <c r="G73" s="2"/>
      <c r="H73" s="273" t="s">
        <v>685</v>
      </c>
      <c r="I73" s="186"/>
      <c r="J73" s="2"/>
      <c r="K73" s="2"/>
      <c r="L73" s="175"/>
      <c r="N73" s="144"/>
      <c r="O73" s="284"/>
      <c r="P73" s="144"/>
    </row>
    <row r="74" spans="1:16" ht="15.75">
      <c r="A74" s="174"/>
      <c r="B74" s="276" t="s">
        <v>700</v>
      </c>
      <c r="C74" s="276"/>
      <c r="D74" s="276"/>
      <c r="E74" s="276"/>
      <c r="F74" s="278">
        <v>100000</v>
      </c>
      <c r="G74" s="2"/>
      <c r="H74" s="2"/>
      <c r="I74" s="276" t="s">
        <v>703</v>
      </c>
      <c r="J74" s="178"/>
      <c r="K74" s="178"/>
      <c r="L74" s="190">
        <v>2400</v>
      </c>
      <c r="N74" s="144"/>
      <c r="O74" s="284"/>
      <c r="P74" s="144"/>
    </row>
    <row r="75" spans="1:16" ht="15.75">
      <c r="A75" s="174"/>
      <c r="B75" s="285" t="s">
        <v>701</v>
      </c>
      <c r="C75" s="285"/>
      <c r="D75" s="285"/>
      <c r="E75" s="285"/>
      <c r="F75" s="286">
        <v>40000</v>
      </c>
      <c r="G75" s="2"/>
      <c r="H75" s="2"/>
      <c r="I75" s="285" t="s">
        <v>704</v>
      </c>
      <c r="J75" s="223"/>
      <c r="K75" s="223"/>
      <c r="L75" s="224">
        <v>80000</v>
      </c>
      <c r="N75" s="144"/>
      <c r="O75" s="284"/>
      <c r="P75" s="144"/>
    </row>
    <row r="76" spans="1:16" ht="15.75">
      <c r="A76" s="174"/>
      <c r="B76" s="285" t="s">
        <v>702</v>
      </c>
      <c r="C76" s="285"/>
      <c r="D76" s="285"/>
      <c r="E76" s="285"/>
      <c r="F76" s="286">
        <v>44400</v>
      </c>
      <c r="G76" s="2"/>
      <c r="H76" s="2"/>
      <c r="I76" s="285" t="s">
        <v>705</v>
      </c>
      <c r="J76" s="223"/>
      <c r="K76" s="223"/>
      <c r="L76" s="224">
        <v>102000</v>
      </c>
      <c r="N76" s="144"/>
      <c r="O76" s="284"/>
      <c r="P76" s="144"/>
    </row>
    <row r="77" spans="1:16" ht="15.75">
      <c r="A77" s="174"/>
      <c r="B77" s="186"/>
      <c r="C77" s="186"/>
      <c r="D77" s="186"/>
      <c r="E77" s="186"/>
      <c r="F77" s="209"/>
      <c r="G77" s="2"/>
      <c r="H77" s="2"/>
      <c r="I77" s="186"/>
      <c r="J77" s="2"/>
      <c r="K77" s="2"/>
      <c r="L77" s="175"/>
      <c r="N77" s="144"/>
      <c r="O77" s="284"/>
      <c r="P77" s="144"/>
    </row>
    <row r="78" spans="1:16" ht="15.75">
      <c r="A78" s="2"/>
      <c r="B78" s="186"/>
      <c r="C78" s="174"/>
      <c r="D78" s="174"/>
      <c r="E78" s="174"/>
      <c r="F78" s="175"/>
      <c r="G78" s="2"/>
      <c r="H78" s="2"/>
      <c r="I78" s="2"/>
      <c r="J78" s="2"/>
      <c r="K78" s="2"/>
      <c r="L78" s="175"/>
      <c r="N78" s="144"/>
      <c r="O78" s="284"/>
      <c r="P78" s="144"/>
    </row>
    <row r="79" spans="1:16" ht="15.75">
      <c r="A79" s="2"/>
      <c r="B79" s="186"/>
      <c r="C79" s="174"/>
      <c r="D79" s="174"/>
      <c r="E79" s="174"/>
      <c r="F79" s="175"/>
      <c r="G79" s="2"/>
      <c r="H79" s="2"/>
      <c r="I79" s="2"/>
      <c r="J79" s="2"/>
      <c r="K79" s="2"/>
      <c r="L79" s="175"/>
      <c r="N79" s="144"/>
      <c r="O79" s="284"/>
      <c r="P79" s="144"/>
    </row>
    <row r="80" spans="6:16" ht="15.75">
      <c r="F80" s="42"/>
      <c r="H80" s="275"/>
      <c r="I80" s="275"/>
      <c r="J80" s="275"/>
      <c r="K80" s="275"/>
      <c r="L80" s="175"/>
      <c r="N80" s="144"/>
      <c r="O80" s="284"/>
      <c r="P80" s="144"/>
    </row>
    <row r="81" spans="1:16" ht="15.75">
      <c r="A81" s="207" t="s">
        <v>706</v>
      </c>
      <c r="B81" s="207"/>
      <c r="C81" s="207"/>
      <c r="D81" s="174"/>
      <c r="E81" s="174"/>
      <c r="F81" s="175"/>
      <c r="G81" s="174"/>
      <c r="H81" s="174"/>
      <c r="I81" s="174"/>
      <c r="J81" s="175"/>
      <c r="K81" s="2"/>
      <c r="N81" s="144"/>
      <c r="O81" s="284"/>
      <c r="P81" s="144"/>
    </row>
    <row r="82" spans="1:16" ht="15.75">
      <c r="A82" s="207"/>
      <c r="B82" s="207"/>
      <c r="C82" s="207"/>
      <c r="D82" s="174"/>
      <c r="E82" s="174"/>
      <c r="F82" s="175"/>
      <c r="G82" s="174"/>
      <c r="H82" s="174"/>
      <c r="I82" s="290" t="s">
        <v>569</v>
      </c>
      <c r="J82" s="290"/>
      <c r="K82" s="290"/>
      <c r="N82" s="144"/>
      <c r="O82" s="284"/>
      <c r="P82" s="144"/>
    </row>
    <row r="83" spans="1:16" ht="15.75">
      <c r="A83" s="207"/>
      <c r="B83" s="207"/>
      <c r="C83" s="207"/>
      <c r="D83" s="174"/>
      <c r="E83" s="174"/>
      <c r="F83" s="175"/>
      <c r="G83" s="174"/>
      <c r="H83" s="174"/>
      <c r="I83" s="290" t="s">
        <v>87</v>
      </c>
      <c r="J83" s="290"/>
      <c r="K83" s="290"/>
      <c r="N83" s="144"/>
      <c r="O83" s="284"/>
      <c r="P83" s="144"/>
    </row>
    <row r="84" spans="14:16" ht="15.75">
      <c r="N84" s="144"/>
      <c r="O84" s="284"/>
      <c r="P84" s="144"/>
    </row>
    <row r="85" spans="14:16" ht="15.75">
      <c r="N85" s="144"/>
      <c r="O85" s="284"/>
      <c r="P85" s="144"/>
    </row>
    <row r="86" spans="14:16" ht="15.75">
      <c r="N86" s="144"/>
      <c r="O86" s="284"/>
      <c r="P86" s="144"/>
    </row>
    <row r="87" spans="15:16" ht="15">
      <c r="O87" s="144"/>
      <c r="P87" s="144"/>
    </row>
    <row r="88" spans="15:16" ht="15">
      <c r="O88" s="144"/>
      <c r="P88" s="144"/>
    </row>
  </sheetData>
  <sheetProtection/>
  <mergeCells count="4">
    <mergeCell ref="I82:K82"/>
    <mergeCell ref="I83:K83"/>
    <mergeCell ref="A1:J1"/>
    <mergeCell ref="H2:I2"/>
  </mergeCells>
  <printOptions horizontalCentered="1"/>
  <pageMargins left="0.7086614173228347" right="0.7086614173228347" top="0.4724409448818898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A2" sqref="A2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14" width="11.28125" style="74" customWidth="1"/>
    <col min="15" max="15" width="11.7109375" style="74" customWidth="1"/>
    <col min="16" max="16" width="14.00390625" style="74" hidden="1" customWidth="1"/>
    <col min="17" max="17" width="11.8515625" style="74" hidden="1" customWidth="1"/>
    <col min="18" max="16384" width="9.140625" style="74" customWidth="1"/>
  </cols>
  <sheetData>
    <row r="1" spans="1:15" s="16" customFormat="1" ht="15.75">
      <c r="A1" s="333" t="s">
        <v>543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</row>
    <row r="4" spans="1:15" s="10" customFormat="1" ht="15.75">
      <c r="A4" s="1">
        <v>1</v>
      </c>
      <c r="B4" s="6" t="s">
        <v>9</v>
      </c>
      <c r="C4" s="71" t="s">
        <v>108</v>
      </c>
      <c r="D4" s="71" t="s">
        <v>109</v>
      </c>
      <c r="E4" s="71" t="s">
        <v>110</v>
      </c>
      <c r="F4" s="71" t="s">
        <v>111</v>
      </c>
      <c r="G4" s="71" t="s">
        <v>112</v>
      </c>
      <c r="H4" s="71" t="s">
        <v>113</v>
      </c>
      <c r="I4" s="71" t="s">
        <v>114</v>
      </c>
      <c r="J4" s="71" t="s">
        <v>115</v>
      </c>
      <c r="K4" s="71" t="s">
        <v>116</v>
      </c>
      <c r="L4" s="71" t="s">
        <v>117</v>
      </c>
      <c r="M4" s="71" t="s">
        <v>118</v>
      </c>
      <c r="N4" s="71" t="s">
        <v>119</v>
      </c>
      <c r="O4" s="71" t="s">
        <v>5</v>
      </c>
    </row>
    <row r="5" spans="1:17" s="10" customFormat="1" ht="25.5">
      <c r="A5" s="1">
        <v>2</v>
      </c>
      <c r="B5" s="120" t="s">
        <v>297</v>
      </c>
      <c r="C5" s="5">
        <v>953500</v>
      </c>
      <c r="D5" s="5">
        <v>965000</v>
      </c>
      <c r="E5" s="5">
        <v>985400</v>
      </c>
      <c r="F5" s="5">
        <v>978000</v>
      </c>
      <c r="G5" s="5">
        <v>965800</v>
      </c>
      <c r="H5" s="5">
        <v>965000</v>
      </c>
      <c r="I5" s="5">
        <v>985400</v>
      </c>
      <c r="J5" s="5">
        <v>998500</v>
      </c>
      <c r="K5" s="5">
        <v>965800</v>
      </c>
      <c r="L5" s="5">
        <v>968700</v>
      </c>
      <c r="M5" s="5">
        <v>987600</v>
      </c>
      <c r="N5" s="5">
        <v>982669</v>
      </c>
      <c r="O5" s="14">
        <f>SUM(C5:N5)</f>
        <v>11701369</v>
      </c>
      <c r="P5" s="12">
        <f>Összesen!L7</f>
        <v>11701369</v>
      </c>
      <c r="Q5" s="12">
        <f>P5-O5</f>
        <v>0</v>
      </c>
    </row>
    <row r="6" spans="1:17" s="10" customFormat="1" ht="25.5">
      <c r="A6" s="1">
        <v>3</v>
      </c>
      <c r="B6" s="120" t="s">
        <v>306</v>
      </c>
      <c r="C6" s="5"/>
      <c r="D6" s="5"/>
      <c r="E6" s="5"/>
      <c r="F6" s="5"/>
      <c r="G6" s="5"/>
      <c r="H6" s="5"/>
      <c r="I6" s="5"/>
      <c r="J6" s="5"/>
      <c r="K6" s="5"/>
      <c r="L6" s="5"/>
      <c r="M6" s="5">
        <v>0</v>
      </c>
      <c r="N6" s="5">
        <v>0</v>
      </c>
      <c r="O6" s="14">
        <f>SUM(C6:N6)</f>
        <v>0</v>
      </c>
      <c r="P6" s="12">
        <f>Összesen!L18</f>
        <v>0</v>
      </c>
      <c r="Q6" s="12">
        <f aca="true" t="shared" si="0" ref="Q6:Q28">P6-O6</f>
        <v>0</v>
      </c>
    </row>
    <row r="7" spans="1:17" s="10" customFormat="1" ht="15.75">
      <c r="A7" s="1">
        <v>4</v>
      </c>
      <c r="B7" s="120" t="s">
        <v>318</v>
      </c>
      <c r="C7" s="5"/>
      <c r="D7" s="5"/>
      <c r="E7" s="5">
        <v>45000</v>
      </c>
      <c r="F7" s="5"/>
      <c r="G7" s="5">
        <v>100000</v>
      </c>
      <c r="H7" s="5"/>
      <c r="I7" s="5"/>
      <c r="J7" s="5"/>
      <c r="K7" s="5">
        <v>47000</v>
      </c>
      <c r="L7" s="5"/>
      <c r="M7" s="5"/>
      <c r="N7" s="5">
        <v>120000</v>
      </c>
      <c r="O7" s="14">
        <f aca="true" t="shared" si="1" ref="O7:O15">SUM(C7:N7)</f>
        <v>312000</v>
      </c>
      <c r="P7" s="12">
        <f>Összesen!L8</f>
        <v>312000</v>
      </c>
      <c r="Q7" s="12">
        <f t="shared" si="0"/>
        <v>0</v>
      </c>
    </row>
    <row r="8" spans="1:17" s="10" customFormat="1" ht="15.75">
      <c r="A8" s="1">
        <v>5</v>
      </c>
      <c r="B8" s="120" t="s">
        <v>53</v>
      </c>
      <c r="C8" s="5">
        <v>31150</v>
      </c>
      <c r="D8" s="5">
        <v>21150</v>
      </c>
      <c r="E8" s="5">
        <v>23006</v>
      </c>
      <c r="F8" s="5">
        <v>31150</v>
      </c>
      <c r="G8" s="5">
        <v>19150</v>
      </c>
      <c r="H8" s="5">
        <v>24102</v>
      </c>
      <c r="I8" s="5">
        <v>31150</v>
      </c>
      <c r="J8" s="5">
        <v>20150</v>
      </c>
      <c r="K8" s="5">
        <v>19150</v>
      </c>
      <c r="L8" s="5">
        <v>24951</v>
      </c>
      <c r="M8" s="5">
        <v>31150</v>
      </c>
      <c r="N8" s="5">
        <v>24561</v>
      </c>
      <c r="O8" s="14">
        <f t="shared" si="1"/>
        <v>300820</v>
      </c>
      <c r="P8" s="12">
        <f>Összesen!L9</f>
        <v>300820</v>
      </c>
      <c r="Q8" s="12">
        <f t="shared" si="0"/>
        <v>0</v>
      </c>
    </row>
    <row r="9" spans="1:17" s="10" customFormat="1" ht="15.75">
      <c r="A9" s="1">
        <v>6</v>
      </c>
      <c r="B9" s="120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">
        <f>Összesen!L19</f>
        <v>0</v>
      </c>
      <c r="Q9" s="12">
        <f t="shared" si="0"/>
        <v>0</v>
      </c>
    </row>
    <row r="10" spans="1:17" s="10" customFormat="1" ht="15.75">
      <c r="A10" s="1">
        <v>7</v>
      </c>
      <c r="B10" s="120" t="s">
        <v>375</v>
      </c>
      <c r="C10" s="5">
        <v>14200</v>
      </c>
      <c r="D10" s="5">
        <v>14200</v>
      </c>
      <c r="E10" s="5">
        <v>14200</v>
      </c>
      <c r="F10" s="5">
        <v>14200</v>
      </c>
      <c r="G10" s="5">
        <v>14200</v>
      </c>
      <c r="H10" s="5">
        <v>14200</v>
      </c>
      <c r="I10" s="5">
        <v>14200</v>
      </c>
      <c r="J10" s="5">
        <v>14200</v>
      </c>
      <c r="K10" s="5">
        <v>14200</v>
      </c>
      <c r="L10" s="5">
        <v>14200</v>
      </c>
      <c r="M10" s="5">
        <v>14200</v>
      </c>
      <c r="N10" s="5">
        <v>14200</v>
      </c>
      <c r="O10" s="14">
        <f t="shared" si="1"/>
        <v>170400</v>
      </c>
      <c r="P10" s="12">
        <f>Összesen!L10</f>
        <v>170400</v>
      </c>
      <c r="Q10" s="12">
        <f t="shared" si="0"/>
        <v>0</v>
      </c>
    </row>
    <row r="11" spans="1:17" s="10" customFormat="1" ht="15.75">
      <c r="A11" s="1">
        <v>8</v>
      </c>
      <c r="B11" s="120" t="s">
        <v>376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2">
        <f>Összesen!L20</f>
        <v>0</v>
      </c>
      <c r="Q11" s="12">
        <f t="shared" si="0"/>
        <v>0</v>
      </c>
    </row>
    <row r="12" spans="1:17" s="10" customFormat="1" ht="15.75">
      <c r="A12" s="1">
        <v>9</v>
      </c>
      <c r="B12" s="120" t="s">
        <v>386</v>
      </c>
      <c r="C12" s="5">
        <v>850000</v>
      </c>
      <c r="D12" s="5">
        <v>0</v>
      </c>
      <c r="E12" s="5">
        <v>0</v>
      </c>
      <c r="F12" s="5">
        <v>900000</v>
      </c>
      <c r="G12" s="5">
        <v>1800000</v>
      </c>
      <c r="H12" s="5">
        <v>0</v>
      </c>
      <c r="I12" s="5">
        <v>800000</v>
      </c>
      <c r="J12" s="5">
        <v>0</v>
      </c>
      <c r="K12" s="5">
        <v>400000</v>
      </c>
      <c r="L12" s="5">
        <v>0</v>
      </c>
      <c r="M12" s="5">
        <v>0</v>
      </c>
      <c r="N12" s="5">
        <v>15958</v>
      </c>
      <c r="O12" s="14">
        <f t="shared" si="1"/>
        <v>4765958</v>
      </c>
      <c r="P12" s="12">
        <f>Összesen!L14</f>
        <v>4765958</v>
      </c>
      <c r="Q12" s="12">
        <f t="shared" si="0"/>
        <v>0</v>
      </c>
    </row>
    <row r="13" spans="1:17" s="10" customFormat="1" ht="15.75">
      <c r="A13" s="1">
        <v>10</v>
      </c>
      <c r="B13" s="120" t="s">
        <v>387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">
        <f>Összesen!L23</f>
        <v>0</v>
      </c>
      <c r="Q13" s="12">
        <f t="shared" si="0"/>
        <v>0</v>
      </c>
    </row>
    <row r="14" spans="1:17" s="10" customFormat="1" ht="15.75">
      <c r="A14" s="1">
        <v>11</v>
      </c>
      <c r="B14" s="120" t="s">
        <v>384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">
        <f>Összesen!L15</f>
        <v>0</v>
      </c>
      <c r="Q14" s="12">
        <f t="shared" si="0"/>
        <v>0</v>
      </c>
    </row>
    <row r="15" spans="1:17" s="10" customFormat="1" ht="15.75">
      <c r="A15" s="1">
        <v>12</v>
      </c>
      <c r="B15" s="120" t="s">
        <v>385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2">
        <f>Összesen!L24</f>
        <v>0</v>
      </c>
      <c r="Q15" s="12">
        <f t="shared" si="0"/>
        <v>0</v>
      </c>
    </row>
    <row r="16" spans="1:17" s="10" customFormat="1" ht="15.75">
      <c r="A16" s="1">
        <v>13</v>
      </c>
      <c r="B16" s="73" t="s">
        <v>7</v>
      </c>
      <c r="C16" s="14">
        <f aca="true" t="shared" si="2" ref="C16:O16">SUM(C5:C15)</f>
        <v>1848850</v>
      </c>
      <c r="D16" s="14">
        <f t="shared" si="2"/>
        <v>1000350</v>
      </c>
      <c r="E16" s="14">
        <f t="shared" si="2"/>
        <v>1067606</v>
      </c>
      <c r="F16" s="14">
        <f t="shared" si="2"/>
        <v>1923350</v>
      </c>
      <c r="G16" s="14">
        <f t="shared" si="2"/>
        <v>2899150</v>
      </c>
      <c r="H16" s="14">
        <f t="shared" si="2"/>
        <v>1003302</v>
      </c>
      <c r="I16" s="14">
        <f t="shared" si="2"/>
        <v>1830750</v>
      </c>
      <c r="J16" s="14">
        <f t="shared" si="2"/>
        <v>1032850</v>
      </c>
      <c r="K16" s="14">
        <f t="shared" si="2"/>
        <v>1446150</v>
      </c>
      <c r="L16" s="14">
        <f t="shared" si="2"/>
        <v>1007851</v>
      </c>
      <c r="M16" s="14">
        <f t="shared" si="2"/>
        <v>1032950</v>
      </c>
      <c r="N16" s="14">
        <f t="shared" si="2"/>
        <v>1157388</v>
      </c>
      <c r="O16" s="14">
        <f t="shared" si="2"/>
        <v>17250547</v>
      </c>
      <c r="P16" s="12">
        <f>Összesen!L31</f>
        <v>17250547</v>
      </c>
      <c r="Q16" s="12">
        <f t="shared" si="0"/>
        <v>0</v>
      </c>
    </row>
    <row r="17" spans="1:17" s="10" customFormat="1" ht="15.75">
      <c r="A17" s="1">
        <v>14</v>
      </c>
      <c r="B17" s="72" t="s">
        <v>45</v>
      </c>
      <c r="C17" s="5">
        <v>493383</v>
      </c>
      <c r="D17" s="5">
        <v>513383</v>
      </c>
      <c r="E17" s="5">
        <v>493383</v>
      </c>
      <c r="F17" s="5">
        <v>567888</v>
      </c>
      <c r="G17" s="5">
        <v>503383</v>
      </c>
      <c r="H17" s="5">
        <v>493383</v>
      </c>
      <c r="I17" s="5">
        <v>653383</v>
      </c>
      <c r="J17" s="5">
        <v>577887</v>
      </c>
      <c r="K17" s="5">
        <v>493383</v>
      </c>
      <c r="L17" s="5">
        <v>493383</v>
      </c>
      <c r="M17" s="5">
        <v>493383</v>
      </c>
      <c r="N17" s="5">
        <v>543387</v>
      </c>
      <c r="O17" s="14">
        <f aca="true" t="shared" si="3" ref="O17:O26">SUM(C17:N17)</f>
        <v>6319609</v>
      </c>
      <c r="P17" s="12">
        <f>Összesen!Y7</f>
        <v>6319609</v>
      </c>
      <c r="Q17" s="12">
        <f t="shared" si="0"/>
        <v>0</v>
      </c>
    </row>
    <row r="18" spans="1:17" s="10" customFormat="1" ht="25.5">
      <c r="A18" s="1">
        <v>15</v>
      </c>
      <c r="B18" s="72" t="s">
        <v>89</v>
      </c>
      <c r="C18" s="5">
        <v>109772</v>
      </c>
      <c r="D18" s="5">
        <v>116172</v>
      </c>
      <c r="E18" s="5">
        <v>109772</v>
      </c>
      <c r="F18" s="5">
        <v>135268</v>
      </c>
      <c r="G18" s="5">
        <v>115772</v>
      </c>
      <c r="H18" s="5">
        <v>109772</v>
      </c>
      <c r="I18" s="5">
        <v>109772</v>
      </c>
      <c r="J18" s="5">
        <v>141268</v>
      </c>
      <c r="K18" s="5">
        <v>109772</v>
      </c>
      <c r="L18" s="5">
        <v>109772</v>
      </c>
      <c r="M18" s="5">
        <v>109772</v>
      </c>
      <c r="N18" s="5">
        <v>116952</v>
      </c>
      <c r="O18" s="14">
        <f t="shared" si="3"/>
        <v>1393836</v>
      </c>
      <c r="P18" s="12">
        <f>Összesen!Y8</f>
        <v>1393836</v>
      </c>
      <c r="Q18" s="12">
        <f t="shared" si="0"/>
        <v>0</v>
      </c>
    </row>
    <row r="19" spans="1:17" s="10" customFormat="1" ht="15.75">
      <c r="A19" s="1">
        <v>16</v>
      </c>
      <c r="B19" s="72" t="s">
        <v>90</v>
      </c>
      <c r="C19" s="5">
        <v>348500</v>
      </c>
      <c r="D19" s="5">
        <v>375014</v>
      </c>
      <c r="E19" s="5">
        <v>369865</v>
      </c>
      <c r="F19" s="5">
        <v>338010</v>
      </c>
      <c r="G19" s="5">
        <v>398251</v>
      </c>
      <c r="H19" s="5">
        <v>348971</v>
      </c>
      <c r="I19" s="5">
        <v>478507</v>
      </c>
      <c r="J19" s="5">
        <v>408950</v>
      </c>
      <c r="K19" s="5">
        <v>403250</v>
      </c>
      <c r="L19" s="5">
        <v>378700</v>
      </c>
      <c r="M19" s="5">
        <v>387547</v>
      </c>
      <c r="N19" s="5">
        <v>398345</v>
      </c>
      <c r="O19" s="14">
        <f t="shared" si="3"/>
        <v>4633910</v>
      </c>
      <c r="P19" s="12">
        <f>Összesen!Y9</f>
        <v>4633910</v>
      </c>
      <c r="Q19" s="12">
        <f t="shared" si="0"/>
        <v>0</v>
      </c>
    </row>
    <row r="20" spans="1:17" s="10" customFormat="1" ht="15.75">
      <c r="A20" s="1">
        <v>17</v>
      </c>
      <c r="B20" s="72" t="s">
        <v>91</v>
      </c>
      <c r="C20" s="5">
        <v>24100</v>
      </c>
      <c r="D20" s="5">
        <v>34100</v>
      </c>
      <c r="E20" s="5">
        <v>49100</v>
      </c>
      <c r="F20" s="5">
        <v>34100</v>
      </c>
      <c r="G20" s="5">
        <v>44100</v>
      </c>
      <c r="H20" s="5">
        <v>54100</v>
      </c>
      <c r="I20" s="5">
        <v>59100</v>
      </c>
      <c r="J20" s="5">
        <v>44100</v>
      </c>
      <c r="K20" s="5">
        <v>44100</v>
      </c>
      <c r="L20" s="5">
        <v>34100</v>
      </c>
      <c r="M20" s="5">
        <v>54100</v>
      </c>
      <c r="N20" s="5">
        <v>174100</v>
      </c>
      <c r="O20" s="14">
        <f t="shared" si="3"/>
        <v>649200</v>
      </c>
      <c r="P20" s="12">
        <f>Összesen!Y10</f>
        <v>649200</v>
      </c>
      <c r="Q20" s="12">
        <f t="shared" si="0"/>
        <v>0</v>
      </c>
    </row>
    <row r="21" spans="1:17" s="10" customFormat="1" ht="15.75">
      <c r="A21" s="1">
        <v>18</v>
      </c>
      <c r="B21" s="72" t="s">
        <v>92</v>
      </c>
      <c r="C21" s="5"/>
      <c r="D21" s="5"/>
      <c r="E21" s="5">
        <v>158580</v>
      </c>
      <c r="F21" s="5">
        <v>197755</v>
      </c>
      <c r="G21" s="5">
        <v>72400</v>
      </c>
      <c r="H21" s="5">
        <v>102860</v>
      </c>
      <c r="I21" s="5">
        <v>197755</v>
      </c>
      <c r="J21" s="5">
        <v>167860</v>
      </c>
      <c r="K21" s="5">
        <v>152860</v>
      </c>
      <c r="L21" s="5">
        <v>52860</v>
      </c>
      <c r="M21" s="5">
        <v>52860</v>
      </c>
      <c r="N21" s="5">
        <v>59322</v>
      </c>
      <c r="O21" s="14">
        <f t="shared" si="3"/>
        <v>1215112</v>
      </c>
      <c r="P21" s="12">
        <f>Összesen!Y11</f>
        <v>1215112</v>
      </c>
      <c r="Q21" s="12">
        <f t="shared" si="0"/>
        <v>0</v>
      </c>
    </row>
    <row r="22" spans="1:17" s="10" customFormat="1" ht="15.75">
      <c r="A22" s="1">
        <v>19</v>
      </c>
      <c r="B22" s="72" t="s">
        <v>120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f t="shared" si="3"/>
        <v>0</v>
      </c>
      <c r="P22" s="12">
        <f>Összesen!Y18</f>
        <v>0</v>
      </c>
      <c r="Q22" s="12">
        <f t="shared" si="0"/>
        <v>0</v>
      </c>
    </row>
    <row r="23" spans="1:17" s="10" customFormat="1" ht="15.75">
      <c r="A23" s="1">
        <v>20</v>
      </c>
      <c r="B23" s="72" t="s">
        <v>54</v>
      </c>
      <c r="C23" s="5">
        <v>18050</v>
      </c>
      <c r="D23" s="5"/>
      <c r="E23" s="5">
        <v>25804</v>
      </c>
      <c r="F23" s="5">
        <v>762000</v>
      </c>
      <c r="G23" s="5">
        <v>1697958</v>
      </c>
      <c r="H23" s="5"/>
      <c r="I23" s="5">
        <v>19865</v>
      </c>
      <c r="J23" s="5"/>
      <c r="K23" s="5"/>
      <c r="L23" s="5">
        <v>17959</v>
      </c>
      <c r="M23" s="5"/>
      <c r="N23" s="5"/>
      <c r="O23" s="14">
        <f t="shared" si="3"/>
        <v>2541636</v>
      </c>
      <c r="P23" s="12">
        <f>Összesen!Y19</f>
        <v>2541636</v>
      </c>
      <c r="Q23" s="12">
        <f t="shared" si="0"/>
        <v>0</v>
      </c>
    </row>
    <row r="24" spans="1:17" s="10" customFormat="1" ht="15.75">
      <c r="A24" s="1">
        <v>21</v>
      </c>
      <c r="B24" s="72" t="s">
        <v>215</v>
      </c>
      <c r="C24" s="5">
        <v>0</v>
      </c>
      <c r="D24" s="5">
        <v>0</v>
      </c>
      <c r="E24" s="5">
        <v>0</v>
      </c>
      <c r="F24" s="5">
        <v>0</v>
      </c>
      <c r="G24" s="5">
        <v>29324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29324</v>
      </c>
      <c r="P24" s="12">
        <f>Összesen!Y20</f>
        <v>29324</v>
      </c>
      <c r="Q24" s="12">
        <f t="shared" si="0"/>
        <v>0</v>
      </c>
    </row>
    <row r="25" spans="1:17" s="10" customFormat="1" ht="15.75">
      <c r="A25" s="1">
        <v>22</v>
      </c>
      <c r="B25" s="72" t="s">
        <v>102</v>
      </c>
      <c r="C25" s="5">
        <v>467920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467920</v>
      </c>
      <c r="P25" s="12">
        <f>Összesen!Y13</f>
        <v>467920</v>
      </c>
      <c r="Q25" s="12">
        <f t="shared" si="0"/>
        <v>0</v>
      </c>
    </row>
    <row r="26" spans="1:17" s="10" customFormat="1" ht="15.75">
      <c r="A26" s="1">
        <v>23</v>
      </c>
      <c r="B26" s="72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2">
        <f>Összesen!Y22</f>
        <v>0</v>
      </c>
      <c r="Q26" s="12">
        <f t="shared" si="0"/>
        <v>0</v>
      </c>
    </row>
    <row r="27" spans="1:17" s="10" customFormat="1" ht="15.75">
      <c r="A27" s="1">
        <v>24</v>
      </c>
      <c r="B27" s="73" t="s">
        <v>8</v>
      </c>
      <c r="C27" s="14">
        <f>SUM(C17:C26)</f>
        <v>1461725</v>
      </c>
      <c r="D27" s="14">
        <f aca="true" t="shared" si="4" ref="D27:O27">SUM(D17:D26)</f>
        <v>1038669</v>
      </c>
      <c r="E27" s="14">
        <f t="shared" si="4"/>
        <v>1206504</v>
      </c>
      <c r="F27" s="14">
        <f t="shared" si="4"/>
        <v>2035021</v>
      </c>
      <c r="G27" s="14">
        <f t="shared" si="4"/>
        <v>2861188</v>
      </c>
      <c r="H27" s="14">
        <f t="shared" si="4"/>
        <v>1109086</v>
      </c>
      <c r="I27" s="14">
        <f t="shared" si="4"/>
        <v>1518382</v>
      </c>
      <c r="J27" s="14">
        <f t="shared" si="4"/>
        <v>1340065</v>
      </c>
      <c r="K27" s="14">
        <f t="shared" si="4"/>
        <v>1203365</v>
      </c>
      <c r="L27" s="14">
        <f t="shared" si="4"/>
        <v>1086774</v>
      </c>
      <c r="M27" s="14">
        <f t="shared" si="4"/>
        <v>1097662</v>
      </c>
      <c r="N27" s="14">
        <f t="shared" si="4"/>
        <v>1292106</v>
      </c>
      <c r="O27" s="14">
        <f t="shared" si="4"/>
        <v>17250547</v>
      </c>
      <c r="P27" s="12">
        <f>Összesen!Y31</f>
        <v>17250547</v>
      </c>
      <c r="Q27" s="12">
        <f t="shared" si="0"/>
        <v>0</v>
      </c>
    </row>
    <row r="28" spans="1:17" ht="15.75">
      <c r="A28" s="1">
        <v>25</v>
      </c>
      <c r="B28" s="73" t="s">
        <v>127</v>
      </c>
      <c r="C28" s="14">
        <f>C16-C27</f>
        <v>387125</v>
      </c>
      <c r="D28" s="14">
        <f>C28+D16-D27</f>
        <v>348806</v>
      </c>
      <c r="E28" s="14">
        <f aca="true" t="shared" si="5" ref="E28:O28">D28+E16-E27</f>
        <v>209908</v>
      </c>
      <c r="F28" s="14">
        <f t="shared" si="5"/>
        <v>98237</v>
      </c>
      <c r="G28" s="14">
        <f t="shared" si="5"/>
        <v>136199</v>
      </c>
      <c r="H28" s="14">
        <f t="shared" si="5"/>
        <v>30415</v>
      </c>
      <c r="I28" s="14">
        <f t="shared" si="5"/>
        <v>342783</v>
      </c>
      <c r="J28" s="14">
        <f t="shared" si="5"/>
        <v>35568</v>
      </c>
      <c r="K28" s="14">
        <f t="shared" si="5"/>
        <v>278353</v>
      </c>
      <c r="L28" s="14">
        <f t="shared" si="5"/>
        <v>199430</v>
      </c>
      <c r="M28" s="14">
        <f t="shared" si="5"/>
        <v>134718</v>
      </c>
      <c r="N28" s="14">
        <f t="shared" si="5"/>
        <v>0</v>
      </c>
      <c r="O28" s="14">
        <f t="shared" si="5"/>
        <v>0</v>
      </c>
      <c r="Q28" s="12">
        <f t="shared" si="0"/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3" r:id="rId1"/>
  <headerFooter>
    <oddHeader>&amp;R2.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22" t="s">
        <v>503</v>
      </c>
      <c r="B1" s="322"/>
      <c r="C1" s="322"/>
      <c r="D1" s="322"/>
      <c r="E1" s="322"/>
      <c r="F1" s="322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27" t="s">
        <v>9</v>
      </c>
      <c r="C4" s="6" t="s">
        <v>381</v>
      </c>
      <c r="D4" s="6" t="s">
        <v>401</v>
      </c>
      <c r="E4" s="6" t="s">
        <v>489</v>
      </c>
      <c r="F4" s="6" t="s">
        <v>531</v>
      </c>
    </row>
    <row r="5" spans="1:6" s="10" customFormat="1" ht="15.75">
      <c r="A5" s="1">
        <v>2</v>
      </c>
      <c r="B5" s="328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9">
      <selection activeCell="A2" sqref="A2"/>
    </sheetView>
  </sheetViews>
  <sheetFormatPr defaultColWidth="9.140625" defaultRowHeight="15"/>
  <cols>
    <col min="1" max="1" width="58.28125" style="56" customWidth="1"/>
    <col min="2" max="2" width="16.140625" style="56" customWidth="1"/>
    <col min="3" max="138" width="9.140625" style="55" customWidth="1"/>
    <col min="139" max="16384" width="9.140625" style="56" customWidth="1"/>
  </cols>
  <sheetData>
    <row r="1" spans="1:138" s="52" customFormat="1" ht="33" customHeight="1">
      <c r="A1" s="334" t="s">
        <v>540</v>
      </c>
      <c r="B1" s="334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65</v>
      </c>
      <c r="B3" s="57" t="s">
        <v>66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67</v>
      </c>
      <c r="B4" s="59">
        <f>SUM(B5:B6)</f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68</v>
      </c>
      <c r="B5" s="59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69</v>
      </c>
      <c r="B6" s="59">
        <v>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2" ht="31.5">
      <c r="A7" s="77" t="s">
        <v>70</v>
      </c>
      <c r="B7" s="59">
        <v>0</v>
      </c>
    </row>
    <row r="8" spans="1:2" ht="31.5">
      <c r="A8" s="79" t="s">
        <v>71</v>
      </c>
      <c r="B8" s="60">
        <f>SUM(B9:B10)</f>
        <v>0</v>
      </c>
    </row>
    <row r="9" spans="1:138" s="58" customFormat="1" ht="30">
      <c r="A9" s="80" t="s">
        <v>72</v>
      </c>
      <c r="B9" s="61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73</v>
      </c>
      <c r="B10" s="61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74</v>
      </c>
      <c r="B11" s="60">
        <v>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75</v>
      </c>
      <c r="B12" s="60">
        <f>SUM(B13,B16,B19,B25,B22)</f>
        <v>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2" ht="18">
      <c r="A13" s="80" t="s">
        <v>76</v>
      </c>
      <c r="B13" s="61">
        <v>0</v>
      </c>
    </row>
    <row r="14" spans="1:138" s="58" customFormat="1" ht="18">
      <c r="A14" s="81" t="s">
        <v>77</v>
      </c>
      <c r="B14" s="62">
        <v>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78</v>
      </c>
      <c r="B15" s="62">
        <v>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79</v>
      </c>
      <c r="B16" s="61">
        <f>SUM(B17:B18)</f>
        <v>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77</v>
      </c>
      <c r="B17" s="62">
        <v>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78</v>
      </c>
      <c r="B18" s="62">
        <v>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126</v>
      </c>
      <c r="B19" s="61">
        <f>SUM(B20:B21)</f>
        <v>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2" ht="18">
      <c r="A20" s="81" t="s">
        <v>77</v>
      </c>
      <c r="B20" s="62">
        <v>0</v>
      </c>
    </row>
    <row r="21" spans="1:138" s="58" customFormat="1" ht="25.5">
      <c r="A21" s="81" t="s">
        <v>78</v>
      </c>
      <c r="B21" s="62">
        <v>0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80</v>
      </c>
      <c r="B22" s="61">
        <f>SUM(B23:B24)</f>
        <v>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2" ht="18">
      <c r="A23" s="81" t="s">
        <v>77</v>
      </c>
      <c r="B23" s="62">
        <v>0</v>
      </c>
    </row>
    <row r="24" spans="1:2" ht="25.5">
      <c r="A24" s="81" t="s">
        <v>78</v>
      </c>
      <c r="B24" s="62">
        <v>0</v>
      </c>
    </row>
    <row r="25" spans="1:2" ht="18">
      <c r="A25" s="80" t="s">
        <v>81</v>
      </c>
      <c r="B25" s="61">
        <f>SUM(B26:B27)</f>
        <v>0</v>
      </c>
    </row>
    <row r="26" spans="1:2" ht="18">
      <c r="A26" s="81" t="s">
        <v>77</v>
      </c>
      <c r="B26" s="62">
        <v>0</v>
      </c>
    </row>
    <row r="27" spans="1:2" ht="25.5">
      <c r="A27" s="81" t="s">
        <v>78</v>
      </c>
      <c r="B27" s="62">
        <v>0</v>
      </c>
    </row>
    <row r="28" spans="1:2" ht="31.5">
      <c r="A28" s="79" t="s">
        <v>82</v>
      </c>
      <c r="B28" s="60">
        <v>0</v>
      </c>
    </row>
    <row r="29" spans="1:2" ht="18">
      <c r="A29" s="82" t="s">
        <v>83</v>
      </c>
      <c r="B29" s="60">
        <f>SUM(B8,B11,B12,B28,B4,B7)</f>
        <v>0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12.7109375" style="22" customWidth="1"/>
    <col min="13" max="16384" width="9.140625" style="22" customWidth="1"/>
  </cols>
  <sheetData>
    <row r="1" spans="1:12" s="16" customFormat="1" ht="15.75">
      <c r="A1" s="323" t="s">
        <v>501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s="16" customFormat="1" ht="15.75">
      <c r="A2" s="324" t="s">
        <v>513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s="16" customFormat="1" ht="15.75">
      <c r="A3" s="324" t="s">
        <v>514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5.75">
      <c r="A4" s="324" t="s">
        <v>515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325" t="s">
        <v>9</v>
      </c>
      <c r="C7" s="336" t="s">
        <v>401</v>
      </c>
      <c r="D7" s="336"/>
      <c r="E7" s="336"/>
      <c r="F7" s="337"/>
      <c r="G7" s="338" t="s">
        <v>489</v>
      </c>
      <c r="H7" s="336"/>
      <c r="I7" s="336"/>
      <c r="J7" s="337"/>
      <c r="K7" s="336" t="s">
        <v>531</v>
      </c>
      <c r="L7" s="337"/>
    </row>
    <row r="8" spans="1:12" s="3" customFormat="1" ht="31.5">
      <c r="A8" s="1"/>
      <c r="B8" s="335"/>
      <c r="C8" s="4" t="s">
        <v>516</v>
      </c>
      <c r="D8" s="4" t="s">
        <v>517</v>
      </c>
      <c r="E8" s="4" t="s">
        <v>544</v>
      </c>
      <c r="F8" s="4" t="s">
        <v>545</v>
      </c>
      <c r="G8" s="4" t="s">
        <v>516</v>
      </c>
      <c r="H8" s="4" t="s">
        <v>517</v>
      </c>
      <c r="I8" s="4" t="s">
        <v>544</v>
      </c>
      <c r="J8" s="4" t="s">
        <v>545</v>
      </c>
      <c r="K8" s="4" t="s">
        <v>544</v>
      </c>
      <c r="L8" s="4" t="s">
        <v>545</v>
      </c>
    </row>
    <row r="9" spans="1:12" s="3" customFormat="1" ht="15.75">
      <c r="A9" s="1">
        <v>2</v>
      </c>
      <c r="B9" s="326"/>
      <c r="C9" s="6" t="s">
        <v>518</v>
      </c>
      <c r="D9" s="6" t="s">
        <v>518</v>
      </c>
      <c r="E9" s="6" t="s">
        <v>4</v>
      </c>
      <c r="F9" s="6" t="s">
        <v>4</v>
      </c>
      <c r="G9" s="6" t="s">
        <v>518</v>
      </c>
      <c r="H9" s="6" t="s">
        <v>518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7" t="s">
        <v>396</v>
      </c>
      <c r="C10" s="15">
        <v>200000</v>
      </c>
      <c r="D10" s="15">
        <v>200000</v>
      </c>
      <c r="E10" s="15">
        <v>200000</v>
      </c>
      <c r="F10" s="15">
        <v>200000</v>
      </c>
      <c r="G10" s="15">
        <v>200000</v>
      </c>
      <c r="H10" s="15">
        <v>200000</v>
      </c>
      <c r="I10" s="15">
        <v>200000</v>
      </c>
      <c r="J10" s="15">
        <v>200000</v>
      </c>
      <c r="K10" s="15">
        <v>200000</v>
      </c>
      <c r="L10" s="15">
        <v>200000</v>
      </c>
    </row>
    <row r="11" spans="1:12" ht="30">
      <c r="A11" s="1">
        <v>4</v>
      </c>
      <c r="B11" s="47" t="s">
        <v>397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7" t="s">
        <v>31</v>
      </c>
      <c r="C12" s="15">
        <v>5000</v>
      </c>
      <c r="D12" s="15">
        <v>5000</v>
      </c>
      <c r="E12" s="15">
        <v>5000</v>
      </c>
      <c r="F12" s="15">
        <v>5000</v>
      </c>
      <c r="G12" s="15">
        <v>5000</v>
      </c>
      <c r="H12" s="15">
        <v>5000</v>
      </c>
      <c r="I12" s="15">
        <v>5000</v>
      </c>
      <c r="J12" s="15">
        <v>5000</v>
      </c>
      <c r="K12" s="15">
        <v>5000</v>
      </c>
      <c r="L12" s="15">
        <v>5000</v>
      </c>
    </row>
    <row r="13" spans="1:12" ht="45">
      <c r="A13" s="1">
        <v>6</v>
      </c>
      <c r="B13" s="47" t="s">
        <v>32</v>
      </c>
      <c r="C13" s="15">
        <v>55000</v>
      </c>
      <c r="D13" s="15">
        <v>55000</v>
      </c>
      <c r="E13" s="15">
        <v>55000</v>
      </c>
      <c r="F13" s="15">
        <v>55000</v>
      </c>
      <c r="G13" s="15">
        <v>55000</v>
      </c>
      <c r="H13" s="15">
        <v>55000</v>
      </c>
      <c r="I13" s="15">
        <v>55000</v>
      </c>
      <c r="J13" s="15">
        <v>55000</v>
      </c>
      <c r="K13" s="15">
        <v>55000</v>
      </c>
      <c r="L13" s="15">
        <v>55000</v>
      </c>
    </row>
    <row r="14" spans="1:12" ht="15.75">
      <c r="A14" s="1">
        <v>7</v>
      </c>
      <c r="B14" s="47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7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7" t="s">
        <v>398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9" t="s">
        <v>60</v>
      </c>
      <c r="C17" s="18">
        <f>SUM(C10:C16)</f>
        <v>260000</v>
      </c>
      <c r="D17" s="18">
        <f>SUM(D10:D16)</f>
        <v>260000</v>
      </c>
      <c r="E17" s="18">
        <f aca="true" t="shared" si="0" ref="E17:L17">SUM(E10:E16)</f>
        <v>260000</v>
      </c>
      <c r="F17" s="18">
        <f t="shared" si="0"/>
        <v>260000</v>
      </c>
      <c r="G17" s="18">
        <f t="shared" si="0"/>
        <v>260000</v>
      </c>
      <c r="H17" s="18">
        <f>SUM(H10:H16)</f>
        <v>260000</v>
      </c>
      <c r="I17" s="18">
        <f t="shared" si="0"/>
        <v>260000</v>
      </c>
      <c r="J17" s="18">
        <f t="shared" si="0"/>
        <v>260000</v>
      </c>
      <c r="K17" s="18">
        <f t="shared" si="0"/>
        <v>260000</v>
      </c>
      <c r="L17" s="18">
        <f t="shared" si="0"/>
        <v>260000</v>
      </c>
    </row>
    <row r="18" spans="1:12" ht="15.75">
      <c r="A18" s="1">
        <v>11</v>
      </c>
      <c r="B18" s="49" t="s">
        <v>61</v>
      </c>
      <c r="C18" s="18">
        <f>ROUNDDOWN(C17*0.5,0)</f>
        <v>130000</v>
      </c>
      <c r="D18" s="18">
        <f>ROUNDDOWN(D17*0.5,0)</f>
        <v>130000</v>
      </c>
      <c r="E18" s="18">
        <f aca="true" t="shared" si="1" ref="E18:L18">ROUNDDOWN(E17*0.5,0)</f>
        <v>130000</v>
      </c>
      <c r="F18" s="18">
        <f t="shared" si="1"/>
        <v>130000</v>
      </c>
      <c r="G18" s="18">
        <f t="shared" si="1"/>
        <v>130000</v>
      </c>
      <c r="H18" s="18">
        <f>ROUNDDOWN(H17*0.5,0)</f>
        <v>130000</v>
      </c>
      <c r="I18" s="18">
        <f t="shared" si="1"/>
        <v>130000</v>
      </c>
      <c r="J18" s="18">
        <f t="shared" si="1"/>
        <v>130000</v>
      </c>
      <c r="K18" s="18">
        <f t="shared" si="1"/>
        <v>130000</v>
      </c>
      <c r="L18" s="18">
        <f t="shared" si="1"/>
        <v>130000</v>
      </c>
    </row>
    <row r="19" spans="1:12" ht="30">
      <c r="A19" s="1">
        <v>12</v>
      </c>
      <c r="B19" s="47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7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7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7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7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7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7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9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4" customFormat="1" ht="29.25">
      <c r="A27" s="1">
        <v>20</v>
      </c>
      <c r="B27" s="49" t="s">
        <v>63</v>
      </c>
      <c r="C27" s="18">
        <f aca="true" t="shared" si="3" ref="C27:L27">C18-C26</f>
        <v>130000</v>
      </c>
      <c r="D27" s="18">
        <f t="shared" si="3"/>
        <v>130000</v>
      </c>
      <c r="E27" s="18">
        <f t="shared" si="3"/>
        <v>130000</v>
      </c>
      <c r="F27" s="18">
        <f t="shared" si="3"/>
        <v>130000</v>
      </c>
      <c r="G27" s="18">
        <f t="shared" si="3"/>
        <v>130000</v>
      </c>
      <c r="H27" s="18">
        <f t="shared" si="3"/>
        <v>130000</v>
      </c>
      <c r="I27" s="18">
        <f t="shared" si="3"/>
        <v>130000</v>
      </c>
      <c r="J27" s="18">
        <f t="shared" si="3"/>
        <v>130000</v>
      </c>
      <c r="K27" s="18">
        <f t="shared" si="3"/>
        <v>130000</v>
      </c>
      <c r="L27" s="18">
        <f t="shared" si="3"/>
        <v>130000</v>
      </c>
    </row>
    <row r="28" spans="1:12" s="24" customFormat="1" ht="42.75">
      <c r="A28" s="1">
        <v>21</v>
      </c>
      <c r="B28" s="50" t="s">
        <v>393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7" t="s">
        <v>546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7" t="s">
        <v>134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7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7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7" t="s">
        <v>392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297"/>
  <sheetViews>
    <sheetView tabSelected="1" zoomScalePageLayoutView="0" workbookViewId="0" topLeftCell="A1">
      <selection activeCell="I183" sqref="I183"/>
    </sheetView>
  </sheetViews>
  <sheetFormatPr defaultColWidth="9.140625" defaultRowHeight="15"/>
  <cols>
    <col min="1" max="1" width="54.7109375" style="116" customWidth="1"/>
    <col min="2" max="2" width="5.7109375" style="16" customWidth="1"/>
    <col min="3" max="3" width="11.7109375" style="136" customWidth="1"/>
    <col min="4" max="5" width="15.00390625" style="16" customWidth="1"/>
    <col min="6" max="16384" width="9.140625" style="16" customWidth="1"/>
  </cols>
  <sheetData>
    <row r="1" spans="1:5" ht="15.75">
      <c r="A1" s="339" t="s">
        <v>528</v>
      </c>
      <c r="B1" s="339"/>
      <c r="C1" s="339"/>
      <c r="D1" s="339"/>
      <c r="E1" s="339"/>
    </row>
    <row r="2" spans="1:5" ht="15.75">
      <c r="A2" s="324" t="s">
        <v>510</v>
      </c>
      <c r="B2" s="324"/>
      <c r="C2" s="324"/>
      <c r="D2" s="324"/>
      <c r="E2" s="324"/>
    </row>
    <row r="3" spans="1:3" ht="15.75">
      <c r="A3" s="114"/>
      <c r="B3" s="45"/>
      <c r="C3" s="133"/>
    </row>
    <row r="4" spans="1:5" s="10" customFormat="1" ht="33" customHeight="1">
      <c r="A4" s="104" t="s">
        <v>9</v>
      </c>
      <c r="B4" s="17" t="s">
        <v>153</v>
      </c>
      <c r="C4" s="40" t="s">
        <v>4</v>
      </c>
      <c r="D4" s="40" t="s">
        <v>642</v>
      </c>
      <c r="E4" s="40" t="s">
        <v>643</v>
      </c>
    </row>
    <row r="5" spans="1:5" s="10" customFormat="1" ht="16.5">
      <c r="A5" s="69" t="s">
        <v>94</v>
      </c>
      <c r="B5" s="107"/>
      <c r="C5" s="130"/>
      <c r="D5" s="130"/>
      <c r="E5" s="130"/>
    </row>
    <row r="6" spans="1:5" s="10" customFormat="1" ht="15" customHeight="1">
      <c r="A6" s="68" t="s">
        <v>275</v>
      </c>
      <c r="B6" s="17"/>
      <c r="C6" s="130"/>
      <c r="D6" s="130"/>
      <c r="E6" s="130"/>
    </row>
    <row r="7" spans="1:5" s="10" customFormat="1" ht="15.75" hidden="1">
      <c r="A7" s="89" t="s">
        <v>160</v>
      </c>
      <c r="B7" s="17">
        <v>2</v>
      </c>
      <c r="C7" s="130"/>
      <c r="D7" s="130"/>
      <c r="E7" s="130"/>
    </row>
    <row r="8" spans="1:5" s="10" customFormat="1" ht="15.75">
      <c r="A8" s="89" t="s">
        <v>161</v>
      </c>
      <c r="B8" s="17">
        <v>2</v>
      </c>
      <c r="C8" s="84">
        <v>1106080</v>
      </c>
      <c r="D8" s="84">
        <v>1106080</v>
      </c>
      <c r="E8" s="84">
        <v>1106080</v>
      </c>
    </row>
    <row r="9" spans="1:5" s="10" customFormat="1" ht="15.75">
      <c r="A9" s="89" t="s">
        <v>162</v>
      </c>
      <c r="B9" s="17">
        <v>2</v>
      </c>
      <c r="C9" s="84">
        <v>672000</v>
      </c>
      <c r="D9" s="84">
        <v>672000</v>
      </c>
      <c r="E9" s="84">
        <v>672000</v>
      </c>
    </row>
    <row r="10" spans="1:5" s="10" customFormat="1" ht="15.75">
      <c r="A10" s="89" t="s">
        <v>163</v>
      </c>
      <c r="B10" s="17">
        <v>2</v>
      </c>
      <c r="C10" s="84">
        <v>244053</v>
      </c>
      <c r="D10" s="84">
        <v>244053</v>
      </c>
      <c r="E10" s="84">
        <v>244053</v>
      </c>
    </row>
    <row r="11" spans="1:5" s="10" customFormat="1" ht="15.75">
      <c r="A11" s="89" t="s">
        <v>164</v>
      </c>
      <c r="B11" s="17">
        <v>2</v>
      </c>
      <c r="C11" s="84">
        <v>342770</v>
      </c>
      <c r="D11" s="84">
        <v>342770</v>
      </c>
      <c r="E11" s="84">
        <v>342770</v>
      </c>
    </row>
    <row r="12" spans="1:5" s="10" customFormat="1" ht="15.75">
      <c r="A12" s="89" t="s">
        <v>277</v>
      </c>
      <c r="B12" s="17">
        <v>2</v>
      </c>
      <c r="C12" s="84">
        <v>5000000</v>
      </c>
      <c r="D12" s="84">
        <v>5000000</v>
      </c>
      <c r="E12" s="84">
        <v>5000000</v>
      </c>
    </row>
    <row r="13" spans="1:5" s="10" customFormat="1" ht="15.75">
      <c r="A13" s="89" t="s">
        <v>637</v>
      </c>
      <c r="B13" s="17">
        <v>2</v>
      </c>
      <c r="C13" s="84"/>
      <c r="D13" s="84"/>
      <c r="E13" s="84">
        <v>1000000</v>
      </c>
    </row>
    <row r="14" spans="1:5" s="10" customFormat="1" ht="31.5" hidden="1">
      <c r="A14" s="89" t="s">
        <v>278</v>
      </c>
      <c r="B14" s="17">
        <v>2</v>
      </c>
      <c r="C14" s="130"/>
      <c r="D14" s="130"/>
      <c r="E14" s="130"/>
    </row>
    <row r="15" spans="1:5" s="10" customFormat="1" ht="15.75">
      <c r="A15" s="115" t="s">
        <v>479</v>
      </c>
      <c r="B15" s="17">
        <v>2</v>
      </c>
      <c r="C15" s="84">
        <v>2651365</v>
      </c>
      <c r="D15" s="84">
        <v>2651365</v>
      </c>
      <c r="E15" s="84">
        <v>2651365</v>
      </c>
    </row>
    <row r="16" spans="1:5" s="10" customFormat="1" ht="15.75" hidden="1">
      <c r="A16" s="89" t="s">
        <v>296</v>
      </c>
      <c r="B16" s="17">
        <v>2</v>
      </c>
      <c r="C16" s="130"/>
      <c r="D16" s="130"/>
      <c r="E16" s="130"/>
    </row>
    <row r="17" spans="1:5" s="10" customFormat="1" ht="31.5">
      <c r="A17" s="112" t="s">
        <v>276</v>
      </c>
      <c r="B17" s="17"/>
      <c r="C17" s="84">
        <f>SUM(C7:C16)</f>
        <v>10016268</v>
      </c>
      <c r="D17" s="84">
        <f>SUM(D7:D16)</f>
        <v>10016268</v>
      </c>
      <c r="E17" s="84">
        <f>SUM(E7:E16)</f>
        <v>11016268</v>
      </c>
    </row>
    <row r="18" spans="1:5" s="10" customFormat="1" ht="15.75" hidden="1">
      <c r="A18" s="89" t="s">
        <v>280</v>
      </c>
      <c r="B18" s="17">
        <v>2</v>
      </c>
      <c r="C18" s="130"/>
      <c r="D18" s="130"/>
      <c r="E18" s="130"/>
    </row>
    <row r="19" spans="1:5" s="10" customFormat="1" ht="15.75" hidden="1">
      <c r="A19" s="89" t="s">
        <v>281</v>
      </c>
      <c r="B19" s="17">
        <v>2</v>
      </c>
      <c r="C19" s="130"/>
      <c r="D19" s="130"/>
      <c r="E19" s="130"/>
    </row>
    <row r="20" spans="1:5" s="10" customFormat="1" ht="31.5" hidden="1">
      <c r="A20" s="112" t="s">
        <v>279</v>
      </c>
      <c r="B20" s="17"/>
      <c r="C20" s="130">
        <f>SUM(C18:C19)</f>
        <v>0</v>
      </c>
      <c r="D20" s="130">
        <f>SUM(D18:D19)</f>
        <v>0</v>
      </c>
      <c r="E20" s="130">
        <f>SUM(E18:E19)</f>
        <v>0</v>
      </c>
    </row>
    <row r="21" spans="1:5" s="10" customFormat="1" ht="15.75" hidden="1">
      <c r="A21" s="89" t="s">
        <v>282</v>
      </c>
      <c r="B21" s="17">
        <v>2</v>
      </c>
      <c r="C21" s="130"/>
      <c r="D21" s="130"/>
      <c r="E21" s="130"/>
    </row>
    <row r="22" spans="1:5" s="10" customFormat="1" ht="15.75" hidden="1">
      <c r="A22" s="89" t="s">
        <v>283</v>
      </c>
      <c r="B22" s="17">
        <v>2</v>
      </c>
      <c r="C22" s="130"/>
      <c r="D22" s="130"/>
      <c r="E22" s="130"/>
    </row>
    <row r="23" spans="1:5" s="10" customFormat="1" ht="15.75" hidden="1">
      <c r="A23" s="115" t="s">
        <v>479</v>
      </c>
      <c r="B23" s="17">
        <v>2</v>
      </c>
      <c r="C23" s="130"/>
      <c r="D23" s="130"/>
      <c r="E23" s="130"/>
    </row>
    <row r="24" spans="1:5" s="10" customFormat="1" ht="15.75">
      <c r="A24" s="89" t="s">
        <v>286</v>
      </c>
      <c r="B24" s="17">
        <v>2</v>
      </c>
      <c r="C24" s="84">
        <v>110720</v>
      </c>
      <c r="D24" s="84">
        <v>110720</v>
      </c>
      <c r="E24" s="84">
        <v>55360</v>
      </c>
    </row>
    <row r="25" spans="1:5" s="10" customFormat="1" ht="15.75" hidden="1">
      <c r="A25" s="89" t="s">
        <v>287</v>
      </c>
      <c r="B25" s="17">
        <v>2</v>
      </c>
      <c r="C25" s="130"/>
      <c r="D25" s="130"/>
      <c r="E25" s="130"/>
    </row>
    <row r="26" spans="1:5" s="10" customFormat="1" ht="31.5">
      <c r="A26" s="89" t="s">
        <v>480</v>
      </c>
      <c r="B26" s="17">
        <v>2</v>
      </c>
      <c r="C26" s="84">
        <v>371000</v>
      </c>
      <c r="D26" s="84">
        <v>371000</v>
      </c>
      <c r="E26" s="84">
        <v>371000</v>
      </c>
    </row>
    <row r="27" spans="1:5" s="10" customFormat="1" ht="15.75" hidden="1">
      <c r="A27" s="89" t="s">
        <v>284</v>
      </c>
      <c r="B27" s="17">
        <v>2</v>
      </c>
      <c r="C27" s="130"/>
      <c r="D27" s="130"/>
      <c r="E27" s="130"/>
    </row>
    <row r="28" spans="1:5" s="10" customFormat="1" ht="47.25">
      <c r="A28" s="112" t="s">
        <v>285</v>
      </c>
      <c r="B28" s="17"/>
      <c r="C28" s="84">
        <f>SUM(C21:C27)</f>
        <v>481720</v>
      </c>
      <c r="D28" s="84">
        <f>SUM(D21:D27)</f>
        <v>481720</v>
      </c>
      <c r="E28" s="84">
        <f>SUM(E21:E27)</f>
        <v>426360</v>
      </c>
    </row>
    <row r="29" spans="1:5" s="10" customFormat="1" ht="47.25">
      <c r="A29" s="89" t="s">
        <v>288</v>
      </c>
      <c r="B29" s="17">
        <v>2</v>
      </c>
      <c r="C29" s="84">
        <v>1200000</v>
      </c>
      <c r="D29" s="84">
        <v>1200000</v>
      </c>
      <c r="E29" s="84">
        <v>1200000</v>
      </c>
    </row>
    <row r="30" spans="1:5" s="10" customFormat="1" ht="31.5">
      <c r="A30" s="112" t="s">
        <v>289</v>
      </c>
      <c r="B30" s="17"/>
      <c r="C30" s="84">
        <f>SUM(C29)</f>
        <v>1200000</v>
      </c>
      <c r="D30" s="84">
        <f>SUM(D29)</f>
        <v>1200000</v>
      </c>
      <c r="E30" s="84">
        <f>SUM(E29)</f>
        <v>1200000</v>
      </c>
    </row>
    <row r="31" spans="1:5" s="10" customFormat="1" ht="31.5">
      <c r="A31" s="89" t="s">
        <v>290</v>
      </c>
      <c r="B31" s="17">
        <v>2</v>
      </c>
      <c r="C31" s="130"/>
      <c r="D31" s="130">
        <v>43300</v>
      </c>
      <c r="E31" s="130">
        <v>43300</v>
      </c>
    </row>
    <row r="32" spans="1:5" s="10" customFormat="1" ht="15.75">
      <c r="A32" s="64" t="s">
        <v>520</v>
      </c>
      <c r="B32" s="17">
        <v>2</v>
      </c>
      <c r="C32" s="130"/>
      <c r="D32" s="130">
        <v>233000</v>
      </c>
      <c r="E32" s="130">
        <v>233000</v>
      </c>
    </row>
    <row r="33" spans="1:5" s="10" customFormat="1" ht="15.75" hidden="1">
      <c r="A33" s="89" t="s">
        <v>291</v>
      </c>
      <c r="B33" s="17">
        <v>2</v>
      </c>
      <c r="C33" s="130"/>
      <c r="D33" s="130"/>
      <c r="E33" s="130"/>
    </row>
    <row r="34" spans="1:5" s="10" customFormat="1" ht="31.5" hidden="1">
      <c r="A34" s="89" t="s">
        <v>292</v>
      </c>
      <c r="B34" s="17">
        <v>2</v>
      </c>
      <c r="C34" s="130"/>
      <c r="D34" s="130"/>
      <c r="E34" s="130"/>
    </row>
    <row r="35" spans="1:5" s="10" customFormat="1" ht="15.75" hidden="1">
      <c r="A35" s="89" t="s">
        <v>293</v>
      </c>
      <c r="B35" s="17">
        <v>2</v>
      </c>
      <c r="C35" s="130"/>
      <c r="D35" s="130"/>
      <c r="E35" s="130"/>
    </row>
    <row r="36" spans="1:5" s="10" customFormat="1" ht="15.75" hidden="1">
      <c r="A36" s="89" t="s">
        <v>294</v>
      </c>
      <c r="B36" s="17">
        <v>2</v>
      </c>
      <c r="C36" s="130"/>
      <c r="D36" s="130"/>
      <c r="E36" s="130"/>
    </row>
    <row r="37" spans="1:5" s="10" customFormat="1" ht="15.75" hidden="1">
      <c r="A37" s="89" t="s">
        <v>508</v>
      </c>
      <c r="B37" s="17">
        <v>2</v>
      </c>
      <c r="C37" s="130"/>
      <c r="D37" s="130"/>
      <c r="E37" s="130"/>
    </row>
    <row r="38" spans="1:5" s="10" customFormat="1" ht="15.75" hidden="1">
      <c r="A38" s="89" t="s">
        <v>295</v>
      </c>
      <c r="B38" s="17">
        <v>2</v>
      </c>
      <c r="C38" s="130"/>
      <c r="D38" s="130"/>
      <c r="E38" s="130"/>
    </row>
    <row r="39" spans="1:5" s="10" customFormat="1" ht="15.75" hidden="1">
      <c r="A39" s="89" t="s">
        <v>432</v>
      </c>
      <c r="B39" s="17">
        <v>2</v>
      </c>
      <c r="C39" s="130"/>
      <c r="D39" s="130"/>
      <c r="E39" s="130"/>
    </row>
    <row r="40" spans="1:5" s="10" customFormat="1" ht="15.75" hidden="1">
      <c r="A40" s="89" t="s">
        <v>481</v>
      </c>
      <c r="B40" s="17">
        <v>2</v>
      </c>
      <c r="C40" s="130"/>
      <c r="D40" s="130"/>
      <c r="E40" s="130"/>
    </row>
    <row r="41" spans="1:5" s="10" customFormat="1" ht="15.75">
      <c r="A41" s="89" t="s">
        <v>482</v>
      </c>
      <c r="B41" s="17">
        <v>2</v>
      </c>
      <c r="C41" s="130"/>
      <c r="D41" s="130">
        <v>114300</v>
      </c>
      <c r="E41" s="130">
        <v>114300</v>
      </c>
    </row>
    <row r="42" spans="1:5" s="10" customFormat="1" ht="31.5">
      <c r="A42" s="89" t="s">
        <v>607</v>
      </c>
      <c r="B42" s="17">
        <v>2</v>
      </c>
      <c r="C42" s="130"/>
      <c r="D42" s="130">
        <v>882500</v>
      </c>
      <c r="E42" s="130">
        <v>882500</v>
      </c>
    </row>
    <row r="43" spans="1:5" s="10" customFormat="1" ht="15.75" hidden="1">
      <c r="A43" s="89" t="s">
        <v>296</v>
      </c>
      <c r="B43" s="17">
        <v>2</v>
      </c>
      <c r="C43" s="130"/>
      <c r="D43" s="130"/>
      <c r="E43" s="130"/>
    </row>
    <row r="44" spans="1:5" s="10" customFormat="1" ht="31.5">
      <c r="A44" s="112" t="s">
        <v>433</v>
      </c>
      <c r="B44" s="17"/>
      <c r="C44" s="130">
        <f>SUM(C31:C43)</f>
        <v>0</v>
      </c>
      <c r="D44" s="130">
        <f>SUM(D31:D43)</f>
        <v>1273100</v>
      </c>
      <c r="E44" s="130">
        <f>SUM(E31:E43)</f>
        <v>1273100</v>
      </c>
    </row>
    <row r="45" spans="1:5" s="10" customFormat="1" ht="15.75" hidden="1">
      <c r="A45" s="89"/>
      <c r="B45" s="17"/>
      <c r="C45" s="130"/>
      <c r="D45" s="130"/>
      <c r="E45" s="130"/>
    </row>
    <row r="46" spans="1:5" s="10" customFormat="1" ht="15.75" hidden="1">
      <c r="A46" s="112" t="s">
        <v>434</v>
      </c>
      <c r="B46" s="17"/>
      <c r="C46" s="130">
        <f>SUM(C45)</f>
        <v>0</v>
      </c>
      <c r="D46" s="130">
        <f>SUM(D45)</f>
        <v>0</v>
      </c>
      <c r="E46" s="130">
        <f>SUM(E45)</f>
        <v>0</v>
      </c>
    </row>
    <row r="47" spans="1:5" s="10" customFormat="1" ht="15.75" hidden="1">
      <c r="A47" s="64"/>
      <c r="B47" s="17"/>
      <c r="C47" s="130"/>
      <c r="D47" s="130"/>
      <c r="E47" s="130"/>
    </row>
    <row r="48" spans="1:5" s="10" customFormat="1" ht="15.75" hidden="1">
      <c r="A48" s="64" t="s">
        <v>298</v>
      </c>
      <c r="B48" s="17"/>
      <c r="C48" s="130"/>
      <c r="D48" s="130"/>
      <c r="E48" s="130"/>
    </row>
    <row r="49" spans="1:5" s="10" customFormat="1" ht="15.75" hidden="1">
      <c r="A49" s="64"/>
      <c r="B49" s="17"/>
      <c r="C49" s="130"/>
      <c r="D49" s="130"/>
      <c r="E49" s="130"/>
    </row>
    <row r="50" spans="1:5" s="10" customFormat="1" ht="31.5" hidden="1">
      <c r="A50" s="64" t="s">
        <v>301</v>
      </c>
      <c r="B50" s="17"/>
      <c r="C50" s="130"/>
      <c r="D50" s="130"/>
      <c r="E50" s="130"/>
    </row>
    <row r="51" spans="1:5" s="10" customFormat="1" ht="15.75" hidden="1">
      <c r="A51" s="64"/>
      <c r="B51" s="17"/>
      <c r="C51" s="130"/>
      <c r="D51" s="130"/>
      <c r="E51" s="130"/>
    </row>
    <row r="52" spans="1:5" s="10" customFormat="1" ht="31.5" hidden="1">
      <c r="A52" s="64" t="s">
        <v>300</v>
      </c>
      <c r="B52" s="17"/>
      <c r="C52" s="130"/>
      <c r="D52" s="130"/>
      <c r="E52" s="130"/>
    </row>
    <row r="53" spans="1:5" s="10" customFormat="1" ht="15.75" hidden="1">
      <c r="A53" s="64"/>
      <c r="B53" s="17"/>
      <c r="C53" s="130"/>
      <c r="D53" s="130"/>
      <c r="E53" s="130"/>
    </row>
    <row r="54" spans="1:5" s="10" customFormat="1" ht="31.5" hidden="1">
      <c r="A54" s="64" t="s">
        <v>299</v>
      </c>
      <c r="B54" s="17"/>
      <c r="C54" s="130"/>
      <c r="D54" s="130"/>
      <c r="E54" s="130"/>
    </row>
    <row r="55" spans="1:5" s="10" customFormat="1" ht="15.75" hidden="1">
      <c r="A55" s="89" t="s">
        <v>507</v>
      </c>
      <c r="B55" s="17">
        <v>2</v>
      </c>
      <c r="C55" s="130"/>
      <c r="D55" s="130"/>
      <c r="E55" s="130"/>
    </row>
    <row r="56" spans="1:5" s="10" customFormat="1" ht="15.75" hidden="1">
      <c r="A56" s="111" t="s">
        <v>473</v>
      </c>
      <c r="B56" s="102"/>
      <c r="C56" s="130">
        <f>SUM(C55)</f>
        <v>0</v>
      </c>
      <c r="D56" s="130">
        <f>SUM(D55)</f>
        <v>0</v>
      </c>
      <c r="E56" s="130">
        <f>SUM(E55)</f>
        <v>0</v>
      </c>
    </row>
    <row r="57" spans="1:5" s="10" customFormat="1" ht="15.75" hidden="1">
      <c r="A57" s="89" t="s">
        <v>165</v>
      </c>
      <c r="B57" s="102">
        <v>2</v>
      </c>
      <c r="C57" s="130"/>
      <c r="D57" s="130"/>
      <c r="E57" s="130"/>
    </row>
    <row r="58" spans="1:5" s="10" customFormat="1" ht="15.75" hidden="1">
      <c r="A58" s="89" t="s">
        <v>302</v>
      </c>
      <c r="B58" s="102">
        <v>2</v>
      </c>
      <c r="C58" s="130"/>
      <c r="D58" s="130"/>
      <c r="E58" s="130"/>
    </row>
    <row r="59" spans="1:5" s="10" customFormat="1" ht="15.75" hidden="1">
      <c r="A59" s="89" t="s">
        <v>166</v>
      </c>
      <c r="B59" s="102">
        <v>2</v>
      </c>
      <c r="C59" s="130"/>
      <c r="D59" s="130"/>
      <c r="E59" s="130"/>
    </row>
    <row r="60" spans="1:5" s="10" customFormat="1" ht="15.75" hidden="1">
      <c r="A60" s="111" t="s">
        <v>168</v>
      </c>
      <c r="B60" s="102"/>
      <c r="C60" s="130">
        <f>SUM(C57:C59)</f>
        <v>0</v>
      </c>
      <c r="D60" s="130">
        <f>SUM(D57:D59)</f>
        <v>0</v>
      </c>
      <c r="E60" s="130">
        <f>SUM(E57:E59)</f>
        <v>0</v>
      </c>
    </row>
    <row r="61" spans="1:5" s="10" customFormat="1" ht="15.75" hidden="1">
      <c r="A61" s="89" t="s">
        <v>497</v>
      </c>
      <c r="B61" s="102">
        <v>2</v>
      </c>
      <c r="C61" s="130"/>
      <c r="D61" s="130"/>
      <c r="E61" s="130"/>
    </row>
    <row r="62" spans="1:5" s="10" customFormat="1" ht="15.75" hidden="1">
      <c r="A62" s="89" t="s">
        <v>498</v>
      </c>
      <c r="B62" s="102">
        <v>2</v>
      </c>
      <c r="C62" s="130"/>
      <c r="D62" s="130"/>
      <c r="E62" s="130"/>
    </row>
    <row r="63" spans="1:5" s="10" customFormat="1" ht="15.75" hidden="1">
      <c r="A63" s="111" t="s">
        <v>169</v>
      </c>
      <c r="B63" s="102"/>
      <c r="C63" s="130">
        <f>SUM(C61:C62)</f>
        <v>0</v>
      </c>
      <c r="D63" s="130">
        <f>SUM(D61:D62)</f>
        <v>0</v>
      </c>
      <c r="E63" s="130">
        <f>SUM(E61:E62)</f>
        <v>0</v>
      </c>
    </row>
    <row r="64" spans="1:5" s="10" customFormat="1" ht="15.75" hidden="1">
      <c r="A64" s="89" t="s">
        <v>142</v>
      </c>
      <c r="B64" s="17">
        <v>2</v>
      </c>
      <c r="C64" s="130"/>
      <c r="D64" s="130"/>
      <c r="E64" s="130"/>
    </row>
    <row r="65" spans="1:5" s="10" customFormat="1" ht="15.75" hidden="1">
      <c r="A65" s="89" t="s">
        <v>450</v>
      </c>
      <c r="B65" s="104">
        <v>2</v>
      </c>
      <c r="C65" s="130"/>
      <c r="D65" s="130"/>
      <c r="E65" s="130"/>
    </row>
    <row r="66" spans="1:5" s="10" customFormat="1" ht="15.75">
      <c r="A66" s="89" t="s">
        <v>459</v>
      </c>
      <c r="B66" s="104">
        <v>2</v>
      </c>
      <c r="C66" s="84">
        <v>3381</v>
      </c>
      <c r="D66" s="84">
        <v>3381</v>
      </c>
      <c r="E66" s="84">
        <v>3381</v>
      </c>
    </row>
    <row r="67" spans="1:5" s="10" customFormat="1" ht="15.75" hidden="1">
      <c r="A67" s="89" t="s">
        <v>451</v>
      </c>
      <c r="B67" s="104">
        <v>2</v>
      </c>
      <c r="C67" s="130"/>
      <c r="D67" s="130"/>
      <c r="E67" s="130"/>
    </row>
    <row r="68" spans="1:5" s="10" customFormat="1" ht="15.75" hidden="1">
      <c r="A68" s="89" t="s">
        <v>460</v>
      </c>
      <c r="B68" s="104">
        <v>2</v>
      </c>
      <c r="C68" s="130"/>
      <c r="D68" s="130"/>
      <c r="E68" s="130"/>
    </row>
    <row r="69" spans="1:5" s="10" customFormat="1" ht="15.75" hidden="1">
      <c r="A69" s="89" t="s">
        <v>452</v>
      </c>
      <c r="B69" s="104">
        <v>2</v>
      </c>
      <c r="C69" s="130"/>
      <c r="D69" s="130"/>
      <c r="E69" s="130"/>
    </row>
    <row r="70" spans="1:5" s="10" customFormat="1" ht="15.75" hidden="1">
      <c r="A70" s="89" t="s">
        <v>524</v>
      </c>
      <c r="B70" s="104">
        <v>2</v>
      </c>
      <c r="C70" s="130"/>
      <c r="D70" s="130"/>
      <c r="E70" s="130"/>
    </row>
    <row r="71" spans="1:5" s="10" customFormat="1" ht="15.75" hidden="1">
      <c r="A71" s="89" t="s">
        <v>131</v>
      </c>
      <c r="B71" s="17"/>
      <c r="C71" s="130"/>
      <c r="D71" s="130"/>
      <c r="E71" s="130"/>
    </row>
    <row r="72" spans="1:5" s="10" customFormat="1" ht="15.75" hidden="1">
      <c r="A72" s="89" t="s">
        <v>131</v>
      </c>
      <c r="B72" s="17"/>
      <c r="C72" s="130"/>
      <c r="D72" s="130"/>
      <c r="E72" s="130"/>
    </row>
    <row r="73" spans="1:5" s="10" customFormat="1" ht="31.5">
      <c r="A73" s="111" t="s">
        <v>170</v>
      </c>
      <c r="B73" s="17"/>
      <c r="C73" s="84">
        <f>SUM(C64:C72)</f>
        <v>3381</v>
      </c>
      <c r="D73" s="84">
        <f>SUM(D64:D72)</f>
        <v>3381</v>
      </c>
      <c r="E73" s="84">
        <f>SUM(E64:E72)</f>
        <v>3381</v>
      </c>
    </row>
    <row r="74" spans="1:5" s="10" customFormat="1" ht="15.75" hidden="1">
      <c r="A74" s="89" t="s">
        <v>462</v>
      </c>
      <c r="B74" s="104">
        <v>2</v>
      </c>
      <c r="C74" s="130"/>
      <c r="D74" s="130"/>
      <c r="E74" s="130"/>
    </row>
    <row r="75" spans="1:5" s="10" customFormat="1" ht="15.75" hidden="1">
      <c r="A75" s="89" t="s">
        <v>463</v>
      </c>
      <c r="B75" s="104">
        <v>2</v>
      </c>
      <c r="C75" s="130"/>
      <c r="D75" s="130"/>
      <c r="E75" s="130"/>
    </row>
    <row r="76" spans="1:5" s="10" customFormat="1" ht="15.75" hidden="1">
      <c r="A76" s="89" t="s">
        <v>464</v>
      </c>
      <c r="B76" s="104">
        <v>2</v>
      </c>
      <c r="C76" s="130"/>
      <c r="D76" s="130"/>
      <c r="E76" s="130"/>
    </row>
    <row r="77" spans="1:5" s="10" customFormat="1" ht="15.75" hidden="1">
      <c r="A77" s="89" t="s">
        <v>465</v>
      </c>
      <c r="B77" s="104">
        <v>2</v>
      </c>
      <c r="C77" s="130"/>
      <c r="D77" s="130"/>
      <c r="E77" s="130"/>
    </row>
    <row r="78" spans="1:5" s="10" customFormat="1" ht="15.75" hidden="1">
      <c r="A78" s="89" t="s">
        <v>466</v>
      </c>
      <c r="B78" s="104">
        <v>2</v>
      </c>
      <c r="C78" s="130"/>
      <c r="D78" s="130"/>
      <c r="E78" s="130"/>
    </row>
    <row r="79" spans="1:5" s="10" customFormat="1" ht="15.75" hidden="1">
      <c r="A79" s="89" t="s">
        <v>467</v>
      </c>
      <c r="B79" s="104">
        <v>2</v>
      </c>
      <c r="C79" s="130"/>
      <c r="D79" s="130"/>
      <c r="E79" s="130"/>
    </row>
    <row r="80" spans="1:5" s="10" customFormat="1" ht="15.75" hidden="1">
      <c r="A80" s="89" t="s">
        <v>468</v>
      </c>
      <c r="B80" s="17">
        <v>2</v>
      </c>
      <c r="C80" s="130"/>
      <c r="D80" s="130"/>
      <c r="E80" s="130"/>
    </row>
    <row r="81" spans="1:5" s="10" customFormat="1" ht="15.75" hidden="1">
      <c r="A81" s="89" t="s">
        <v>469</v>
      </c>
      <c r="B81" s="17">
        <v>2</v>
      </c>
      <c r="C81" s="130"/>
      <c r="D81" s="130"/>
      <c r="E81" s="130"/>
    </row>
    <row r="82" spans="1:5" s="10" customFormat="1" ht="15.75" hidden="1">
      <c r="A82" s="89" t="s">
        <v>131</v>
      </c>
      <c r="B82" s="17"/>
      <c r="C82" s="130"/>
      <c r="D82" s="130"/>
      <c r="E82" s="130"/>
    </row>
    <row r="83" spans="1:5" s="10" customFormat="1" ht="15.75" hidden="1">
      <c r="A83" s="89" t="s">
        <v>131</v>
      </c>
      <c r="B83" s="17"/>
      <c r="C83" s="130"/>
      <c r="D83" s="130"/>
      <c r="E83" s="130"/>
    </row>
    <row r="84" spans="1:5" s="10" customFormat="1" ht="15.75" hidden="1">
      <c r="A84" s="111" t="s">
        <v>303</v>
      </c>
      <c r="B84" s="17"/>
      <c r="C84" s="130">
        <f>SUM(C74:C83)</f>
        <v>0</v>
      </c>
      <c r="D84" s="130">
        <f>SUM(D74:D83)</f>
        <v>0</v>
      </c>
      <c r="E84" s="130">
        <f>SUM(E74:E83)</f>
        <v>0</v>
      </c>
    </row>
    <row r="85" spans="1:5" s="10" customFormat="1" ht="15.75" hidden="1">
      <c r="A85" s="64"/>
      <c r="B85" s="17"/>
      <c r="C85" s="130"/>
      <c r="D85" s="130"/>
      <c r="E85" s="130"/>
    </row>
    <row r="86" spans="1:5" s="10" customFormat="1" ht="15.75" hidden="1">
      <c r="A86" s="64"/>
      <c r="B86" s="17"/>
      <c r="C86" s="130"/>
      <c r="D86" s="130"/>
      <c r="E86" s="130"/>
    </row>
    <row r="87" spans="1:5" s="10" customFormat="1" ht="31.5">
      <c r="A87" s="112" t="s">
        <v>304</v>
      </c>
      <c r="B87" s="17"/>
      <c r="C87" s="130">
        <f>C56+C60+C63+C73+C84</f>
        <v>3381</v>
      </c>
      <c r="D87" s="130">
        <f>D56+D60+D63+D73+D84</f>
        <v>3381</v>
      </c>
      <c r="E87" s="130">
        <f>E56+E60+E63+E73+E84</f>
        <v>3381</v>
      </c>
    </row>
    <row r="88" spans="1:5" s="10" customFormat="1" ht="31.5">
      <c r="A88" s="43" t="s">
        <v>275</v>
      </c>
      <c r="B88" s="104"/>
      <c r="C88" s="86">
        <f>SUM(C89:C89:C91)</f>
        <v>11701369</v>
      </c>
      <c r="D88" s="86">
        <f>SUM(D89:D89:D91)</f>
        <v>12974469</v>
      </c>
      <c r="E88" s="86">
        <f>SUM(E89:E89:E91)</f>
        <v>13919109</v>
      </c>
    </row>
    <row r="89" spans="1:5" s="10" customFormat="1" ht="15.75">
      <c r="A89" s="89" t="s">
        <v>395</v>
      </c>
      <c r="B89" s="102">
        <v>1</v>
      </c>
      <c r="C89" s="130">
        <f>SUMIF($B$6:$B$88,"1",C$6:C$88)</f>
        <v>0</v>
      </c>
      <c r="D89" s="130">
        <f>SUMIF($B$6:$B$88,"1",D$6:D$88)</f>
        <v>0</v>
      </c>
      <c r="E89" s="130">
        <f>SUMIF($B$6:$B$88,"1",E$6:E$88)</f>
        <v>0</v>
      </c>
    </row>
    <row r="90" spans="1:5" s="10" customFormat="1" ht="15.75">
      <c r="A90" s="89" t="s">
        <v>240</v>
      </c>
      <c r="B90" s="102">
        <v>2</v>
      </c>
      <c r="C90" s="84">
        <f>SUMIF($B$6:$B$88,"2",C$6:C$88)</f>
        <v>11701369</v>
      </c>
      <c r="D90" s="84">
        <f>SUMIF($B$6:$B$88,"2",D$6:D$88)</f>
        <v>12974469</v>
      </c>
      <c r="E90" s="84">
        <f>SUMIF($B$6:$B$88,"2",E$6:E$88)</f>
        <v>13919109</v>
      </c>
    </row>
    <row r="91" spans="1:5" s="10" customFormat="1" ht="15.75">
      <c r="A91" s="89" t="s">
        <v>137</v>
      </c>
      <c r="B91" s="102">
        <v>3</v>
      </c>
      <c r="C91" s="130">
        <f>SUMIF($B$6:$B$88,"3",C$6:C$88)</f>
        <v>0</v>
      </c>
      <c r="D91" s="130">
        <f>SUMIF($B$6:$B$88,"3",D$6:D$88)</f>
        <v>0</v>
      </c>
      <c r="E91" s="130">
        <f>SUMIF($B$6:$B$88,"3",E$6:E$88)</f>
        <v>0</v>
      </c>
    </row>
    <row r="92" spans="1:5" s="10" customFormat="1" ht="31.5">
      <c r="A92" s="68" t="s">
        <v>305</v>
      </c>
      <c r="B92" s="17"/>
      <c r="C92" s="134"/>
      <c r="D92" s="134"/>
      <c r="E92" s="134"/>
    </row>
    <row r="93" spans="1:5" s="10" customFormat="1" ht="15.75" hidden="1">
      <c r="A93" s="89" t="s">
        <v>167</v>
      </c>
      <c r="B93" s="17">
        <v>2</v>
      </c>
      <c r="C93" s="130"/>
      <c r="D93" s="130"/>
      <c r="E93" s="130"/>
    </row>
    <row r="94" spans="1:5" s="10" customFormat="1" ht="15.75" hidden="1">
      <c r="A94" s="89" t="s">
        <v>307</v>
      </c>
      <c r="B94" s="17">
        <v>2</v>
      </c>
      <c r="C94" s="130"/>
      <c r="D94" s="130"/>
      <c r="E94" s="130"/>
    </row>
    <row r="95" spans="1:5" s="10" customFormat="1" ht="31.5" hidden="1">
      <c r="A95" s="89" t="s">
        <v>308</v>
      </c>
      <c r="B95" s="17">
        <v>2</v>
      </c>
      <c r="C95" s="130"/>
      <c r="D95" s="130"/>
      <c r="E95" s="130"/>
    </row>
    <row r="96" spans="1:5" s="10" customFormat="1" ht="31.5" hidden="1">
      <c r="A96" s="89" t="s">
        <v>309</v>
      </c>
      <c r="B96" s="17">
        <v>2</v>
      </c>
      <c r="C96" s="130"/>
      <c r="D96" s="130"/>
      <c r="E96" s="130"/>
    </row>
    <row r="97" spans="1:5" s="10" customFormat="1" ht="31.5" hidden="1">
      <c r="A97" s="89" t="s">
        <v>310</v>
      </c>
      <c r="B97" s="17">
        <v>2</v>
      </c>
      <c r="C97" s="130"/>
      <c r="D97" s="130"/>
      <c r="E97" s="130"/>
    </row>
    <row r="98" spans="1:5" s="10" customFormat="1" ht="31.5" hidden="1">
      <c r="A98" s="89" t="s">
        <v>311</v>
      </c>
      <c r="B98" s="17">
        <v>2</v>
      </c>
      <c r="C98" s="130"/>
      <c r="D98" s="130"/>
      <c r="E98" s="130"/>
    </row>
    <row r="99" spans="1:5" s="10" customFormat="1" ht="15.75" hidden="1">
      <c r="A99" s="111" t="s">
        <v>312</v>
      </c>
      <c r="B99" s="17"/>
      <c r="C99" s="130">
        <f>SUM(C93:C98)</f>
        <v>0</v>
      </c>
      <c r="D99" s="130">
        <f>SUM(D93:D98)</f>
        <v>0</v>
      </c>
      <c r="E99" s="130">
        <f>SUM(E93:E98)</f>
        <v>0</v>
      </c>
    </row>
    <row r="100" spans="1:5" s="10" customFormat="1" ht="15.75" hidden="1">
      <c r="A100" s="89"/>
      <c r="B100" s="17"/>
      <c r="C100" s="130"/>
      <c r="D100" s="130"/>
      <c r="E100" s="130"/>
    </row>
    <row r="101" spans="1:5" s="10" customFormat="1" ht="15.75">
      <c r="A101" s="64" t="s">
        <v>638</v>
      </c>
      <c r="B101" s="17">
        <v>2</v>
      </c>
      <c r="C101" s="130">
        <v>0</v>
      </c>
      <c r="D101" s="130">
        <v>0</v>
      </c>
      <c r="E101" s="130">
        <v>498348</v>
      </c>
    </row>
    <row r="102" spans="1:5" s="10" customFormat="1" ht="15.75" hidden="1">
      <c r="A102" s="111" t="s">
        <v>639</v>
      </c>
      <c r="B102" s="17"/>
      <c r="C102" s="130"/>
      <c r="D102" s="130"/>
      <c r="E102" s="130"/>
    </row>
    <row r="103" spans="1:5" s="10" customFormat="1" ht="31.5">
      <c r="A103" s="112" t="s">
        <v>313</v>
      </c>
      <c r="B103" s="17"/>
      <c r="C103" s="130">
        <f>SUM(C99:C102)</f>
        <v>0</v>
      </c>
      <c r="D103" s="130">
        <f>SUM(D99:D102)</f>
        <v>0</v>
      </c>
      <c r="E103" s="130">
        <f>SUM(E99:E102)</f>
        <v>498348</v>
      </c>
    </row>
    <row r="104" spans="1:5" s="10" customFormat="1" ht="15.75" hidden="1">
      <c r="A104" s="64"/>
      <c r="B104" s="17"/>
      <c r="C104" s="130"/>
      <c r="D104" s="130"/>
      <c r="E104" s="130"/>
    </row>
    <row r="105" spans="1:5" s="10" customFormat="1" ht="31.5" hidden="1">
      <c r="A105" s="64" t="s">
        <v>314</v>
      </c>
      <c r="B105" s="17"/>
      <c r="C105" s="130"/>
      <c r="D105" s="130"/>
      <c r="E105" s="130"/>
    </row>
    <row r="106" spans="1:5" s="10" customFormat="1" ht="15.75" hidden="1">
      <c r="A106" s="64"/>
      <c r="B106" s="17"/>
      <c r="C106" s="130"/>
      <c r="D106" s="130"/>
      <c r="E106" s="130"/>
    </row>
    <row r="107" spans="1:5" s="10" customFormat="1" ht="31.5" hidden="1">
      <c r="A107" s="64" t="s">
        <v>315</v>
      </c>
      <c r="B107" s="17"/>
      <c r="C107" s="130"/>
      <c r="D107" s="130"/>
      <c r="E107" s="130"/>
    </row>
    <row r="108" spans="1:5" s="10" customFormat="1" ht="15.75" hidden="1">
      <c r="A108" s="64"/>
      <c r="B108" s="17"/>
      <c r="C108" s="130"/>
      <c r="D108" s="130"/>
      <c r="E108" s="130"/>
    </row>
    <row r="109" spans="1:5" s="10" customFormat="1" ht="31.5" hidden="1">
      <c r="A109" s="64" t="s">
        <v>316</v>
      </c>
      <c r="B109" s="17"/>
      <c r="C109" s="130"/>
      <c r="D109" s="130"/>
      <c r="E109" s="130"/>
    </row>
    <row r="110" spans="1:5" s="10" customFormat="1" ht="31.5" hidden="1">
      <c r="A110" s="89" t="s">
        <v>484</v>
      </c>
      <c r="B110" s="17">
        <v>2</v>
      </c>
      <c r="C110" s="130"/>
      <c r="D110" s="130"/>
      <c r="E110" s="130"/>
    </row>
    <row r="111" spans="1:5" s="10" customFormat="1" ht="15.75" hidden="1">
      <c r="A111" s="111" t="s">
        <v>485</v>
      </c>
      <c r="B111" s="17"/>
      <c r="C111" s="130">
        <f>SUM(C109:C110)</f>
        <v>0</v>
      </c>
      <c r="D111" s="130">
        <f>SUM(D109:D110)</f>
        <v>0</v>
      </c>
      <c r="E111" s="130">
        <f>SUM(E109:E110)</f>
        <v>0</v>
      </c>
    </row>
    <row r="112" spans="1:5" s="10" customFormat="1" ht="15.75" hidden="1">
      <c r="A112" s="89"/>
      <c r="B112" s="17"/>
      <c r="C112" s="130"/>
      <c r="D112" s="130"/>
      <c r="E112" s="130"/>
    </row>
    <row r="113" spans="1:5" s="10" customFormat="1" ht="15.75" hidden="1">
      <c r="A113" s="126"/>
      <c r="B113" s="17"/>
      <c r="C113" s="130"/>
      <c r="D113" s="130"/>
      <c r="E113" s="130"/>
    </row>
    <row r="114" spans="1:5" s="10" customFormat="1" ht="15.75" hidden="1">
      <c r="A114" s="126"/>
      <c r="B114" s="17"/>
      <c r="C114" s="130"/>
      <c r="D114" s="130"/>
      <c r="E114" s="130"/>
    </row>
    <row r="115" spans="1:5" s="10" customFormat="1" ht="15.75" hidden="1">
      <c r="A115" s="126"/>
      <c r="B115" s="17"/>
      <c r="C115" s="130"/>
      <c r="D115" s="130"/>
      <c r="E115" s="130"/>
    </row>
    <row r="116" spans="1:5" s="10" customFormat="1" ht="15.75" hidden="1">
      <c r="A116" s="111" t="s">
        <v>170</v>
      </c>
      <c r="B116" s="17"/>
      <c r="C116" s="130">
        <f>SUM(C113:C115)</f>
        <v>0</v>
      </c>
      <c r="D116" s="130">
        <f>SUM(D113:D115)</f>
        <v>0</v>
      </c>
      <c r="E116" s="130">
        <f>SUM(E113:E115)</f>
        <v>0</v>
      </c>
    </row>
    <row r="117" spans="1:5" s="10" customFormat="1" ht="31.5" hidden="1">
      <c r="A117" s="64" t="s">
        <v>317</v>
      </c>
      <c r="B117" s="17"/>
      <c r="C117" s="130">
        <f>C111+C116</f>
        <v>0</v>
      </c>
      <c r="D117" s="130">
        <f>D111+D116</f>
        <v>0</v>
      </c>
      <c r="E117" s="130">
        <f>E111+E116</f>
        <v>0</v>
      </c>
    </row>
    <row r="118" spans="1:5" s="10" customFormat="1" ht="31.5">
      <c r="A118" s="43" t="s">
        <v>305</v>
      </c>
      <c r="B118" s="104"/>
      <c r="C118" s="134">
        <f>SUM(C119:C119:C121)</f>
        <v>0</v>
      </c>
      <c r="D118" s="134">
        <f>SUM(D119:D119:D121)</f>
        <v>0</v>
      </c>
      <c r="E118" s="134">
        <f>SUM(E119:E119:E121)</f>
        <v>498348</v>
      </c>
    </row>
    <row r="119" spans="1:5" s="10" customFormat="1" ht="15.75">
      <c r="A119" s="89" t="s">
        <v>395</v>
      </c>
      <c r="B119" s="102">
        <v>1</v>
      </c>
      <c r="C119" s="130">
        <f>SUMIF($B$92:$B$118,"1",C$92:C$118)</f>
        <v>0</v>
      </c>
      <c r="D119" s="130">
        <f>SUMIF($B$92:$B$118,"1",D$92:D$118)</f>
        <v>0</v>
      </c>
      <c r="E119" s="130">
        <f>SUMIF($B$92:$B$118,"1",E$92:E$118)</f>
        <v>0</v>
      </c>
    </row>
    <row r="120" spans="1:5" s="10" customFormat="1" ht="15.75">
      <c r="A120" s="89" t="s">
        <v>240</v>
      </c>
      <c r="B120" s="102">
        <v>2</v>
      </c>
      <c r="C120" s="130">
        <f>SUMIF($B$92:$B$118,"2",C$92:C$118)</f>
        <v>0</v>
      </c>
      <c r="D120" s="130">
        <f>SUMIF($B$92:$B$118,"2",D$92:D$118)</f>
        <v>0</v>
      </c>
      <c r="E120" s="130">
        <f>SUMIF($B$92:$B$118,"2",E$92:E$118)</f>
        <v>498348</v>
      </c>
    </row>
    <row r="121" spans="1:5" s="10" customFormat="1" ht="15.75">
      <c r="A121" s="89" t="s">
        <v>137</v>
      </c>
      <c r="B121" s="102">
        <v>3</v>
      </c>
      <c r="C121" s="130">
        <f>SUMIF($B$92:$B$118,"3",C$92:C$118)</f>
        <v>0</v>
      </c>
      <c r="D121" s="130">
        <f>SUMIF($B$92:$B$118,"3",D$92:D$118)</f>
        <v>0</v>
      </c>
      <c r="E121" s="130">
        <f>SUMIF($B$92:$B$118,"3",E$92:E$118)</f>
        <v>0</v>
      </c>
    </row>
    <row r="122" spans="1:5" s="10" customFormat="1" ht="15.75">
      <c r="A122" s="68" t="s">
        <v>319</v>
      </c>
      <c r="B122" s="17"/>
      <c r="C122" s="134"/>
      <c r="D122" s="134"/>
      <c r="E122" s="134"/>
    </row>
    <row r="123" spans="1:5" s="10" customFormat="1" ht="31.5" hidden="1">
      <c r="A123" s="89" t="s">
        <v>321</v>
      </c>
      <c r="B123" s="17">
        <v>2</v>
      </c>
      <c r="C123" s="130"/>
      <c r="D123" s="130"/>
      <c r="E123" s="130"/>
    </row>
    <row r="124" spans="1:5" s="10" customFormat="1" ht="15.75" hidden="1">
      <c r="A124" s="112" t="s">
        <v>320</v>
      </c>
      <c r="B124" s="17"/>
      <c r="C124" s="130">
        <f>SUM(C123)</f>
        <v>0</v>
      </c>
      <c r="D124" s="130">
        <f>SUM(D123)</f>
        <v>0</v>
      </c>
      <c r="E124" s="130">
        <f>SUM(E123)</f>
        <v>0</v>
      </c>
    </row>
    <row r="125" spans="1:5" s="10" customFormat="1" ht="15.75" hidden="1">
      <c r="A125" s="89" t="s">
        <v>129</v>
      </c>
      <c r="B125" s="17">
        <v>3</v>
      </c>
      <c r="C125" s="130"/>
      <c r="D125" s="130"/>
      <c r="E125" s="130"/>
    </row>
    <row r="126" spans="1:5" s="10" customFormat="1" ht="15.75" hidden="1">
      <c r="A126" s="89" t="s">
        <v>128</v>
      </c>
      <c r="B126" s="17">
        <v>3</v>
      </c>
      <c r="C126" s="130"/>
      <c r="D126" s="130"/>
      <c r="E126" s="130"/>
    </row>
    <row r="127" spans="1:5" s="10" customFormat="1" ht="15.75">
      <c r="A127" s="112" t="s">
        <v>322</v>
      </c>
      <c r="B127" s="17"/>
      <c r="C127" s="130">
        <f>SUM(C125:C126)</f>
        <v>0</v>
      </c>
      <c r="D127" s="130">
        <f>SUM(D125:D126)</f>
        <v>0</v>
      </c>
      <c r="E127" s="130">
        <f>SUM(E125:E126)</f>
        <v>0</v>
      </c>
    </row>
    <row r="128" spans="1:5" s="10" customFormat="1" ht="31.5">
      <c r="A128" s="89" t="s">
        <v>323</v>
      </c>
      <c r="B128" s="17">
        <v>3</v>
      </c>
      <c r="C128" s="84">
        <v>220000</v>
      </c>
      <c r="D128" s="84">
        <v>220000</v>
      </c>
      <c r="E128" s="84">
        <v>220000</v>
      </c>
    </row>
    <row r="129" spans="1:5" s="10" customFormat="1" ht="31.5" hidden="1">
      <c r="A129" s="89" t="s">
        <v>324</v>
      </c>
      <c r="B129" s="17">
        <v>3</v>
      </c>
      <c r="C129" s="130"/>
      <c r="D129" s="130"/>
      <c r="E129" s="130"/>
    </row>
    <row r="130" spans="1:5" s="10" customFormat="1" ht="15.75">
      <c r="A130" s="112" t="s">
        <v>325</v>
      </c>
      <c r="B130" s="17"/>
      <c r="C130" s="84">
        <f>SUM(C128:C129)</f>
        <v>220000</v>
      </c>
      <c r="D130" s="84">
        <f>SUM(D128:D129)</f>
        <v>220000</v>
      </c>
      <c r="E130" s="84">
        <f>SUM(E128:E129)</f>
        <v>220000</v>
      </c>
    </row>
    <row r="131" spans="1:5" s="10" customFormat="1" ht="31.5">
      <c r="A131" s="89" t="s">
        <v>326</v>
      </c>
      <c r="B131" s="17">
        <v>2</v>
      </c>
      <c r="C131" s="84">
        <v>81000</v>
      </c>
      <c r="D131" s="84">
        <v>81000</v>
      </c>
      <c r="E131" s="84">
        <v>81000</v>
      </c>
    </row>
    <row r="132" spans="1:5" s="10" customFormat="1" ht="15.75" hidden="1">
      <c r="A132" s="89" t="s">
        <v>327</v>
      </c>
      <c r="B132" s="17">
        <v>2</v>
      </c>
      <c r="C132" s="130"/>
      <c r="D132" s="130"/>
      <c r="E132" s="130"/>
    </row>
    <row r="133" spans="1:5" s="10" customFormat="1" ht="15.75">
      <c r="A133" s="64" t="s">
        <v>328</v>
      </c>
      <c r="B133" s="17"/>
      <c r="C133" s="84">
        <f>SUM(C131:C132)</f>
        <v>81000</v>
      </c>
      <c r="D133" s="84">
        <f>SUM(D131:D132)</f>
        <v>81000</v>
      </c>
      <c r="E133" s="84">
        <f>SUM(E131:E132)</f>
        <v>81000</v>
      </c>
    </row>
    <row r="134" spans="1:5" s="10" customFormat="1" ht="15.75" hidden="1">
      <c r="A134" s="89" t="s">
        <v>329</v>
      </c>
      <c r="B134" s="17">
        <v>3</v>
      </c>
      <c r="C134" s="130"/>
      <c r="D134" s="130"/>
      <c r="E134" s="130"/>
    </row>
    <row r="135" spans="1:5" s="10" customFormat="1" ht="15.75" hidden="1">
      <c r="A135" s="89" t="s">
        <v>330</v>
      </c>
      <c r="B135" s="17">
        <v>2</v>
      </c>
      <c r="C135" s="130"/>
      <c r="D135" s="130"/>
      <c r="E135" s="130"/>
    </row>
    <row r="136" spans="1:5" s="10" customFormat="1" ht="15.75" hidden="1">
      <c r="A136" s="112" t="s">
        <v>331</v>
      </c>
      <c r="B136" s="17"/>
      <c r="C136" s="130">
        <f>SUM(C134:C135)</f>
        <v>0</v>
      </c>
      <c r="D136" s="130">
        <f>SUM(D134:D135)</f>
        <v>0</v>
      </c>
      <c r="E136" s="130">
        <f>SUM(E134:E135)</f>
        <v>0</v>
      </c>
    </row>
    <row r="137" spans="1:5" s="10" customFormat="1" ht="15.75" hidden="1">
      <c r="A137" s="89" t="s">
        <v>332</v>
      </c>
      <c r="B137" s="17">
        <v>2</v>
      </c>
      <c r="C137" s="130"/>
      <c r="D137" s="130"/>
      <c r="E137" s="130"/>
    </row>
    <row r="138" spans="1:5" s="10" customFormat="1" ht="15.75" hidden="1">
      <c r="A138" s="89" t="s">
        <v>333</v>
      </c>
      <c r="B138" s="17">
        <v>2</v>
      </c>
      <c r="C138" s="130"/>
      <c r="D138" s="130"/>
      <c r="E138" s="130"/>
    </row>
    <row r="139" spans="1:5" s="10" customFormat="1" ht="15.75" hidden="1">
      <c r="A139" s="89" t="s">
        <v>157</v>
      </c>
      <c r="B139" s="17">
        <v>2</v>
      </c>
      <c r="C139" s="130"/>
      <c r="D139" s="130"/>
      <c r="E139" s="130"/>
    </row>
    <row r="140" spans="1:5" s="10" customFormat="1" ht="15.75" hidden="1">
      <c r="A140" s="89" t="s">
        <v>158</v>
      </c>
      <c r="B140" s="17">
        <v>2</v>
      </c>
      <c r="C140" s="130"/>
      <c r="D140" s="130"/>
      <c r="E140" s="130"/>
    </row>
    <row r="141" spans="1:5" s="10" customFormat="1" ht="15.75" hidden="1">
      <c r="A141" s="89" t="s">
        <v>159</v>
      </c>
      <c r="B141" s="17">
        <v>2</v>
      </c>
      <c r="C141" s="130"/>
      <c r="D141" s="130"/>
      <c r="E141" s="130"/>
    </row>
    <row r="142" spans="1:5" s="10" customFormat="1" ht="47.25" hidden="1">
      <c r="A142" s="89" t="s">
        <v>334</v>
      </c>
      <c r="B142" s="17">
        <v>2</v>
      </c>
      <c r="C142" s="130"/>
      <c r="D142" s="130"/>
      <c r="E142" s="130"/>
    </row>
    <row r="143" spans="1:5" s="10" customFormat="1" ht="15.75" hidden="1">
      <c r="A143" s="89" t="s">
        <v>335</v>
      </c>
      <c r="B143" s="17">
        <v>2</v>
      </c>
      <c r="C143" s="130"/>
      <c r="D143" s="130"/>
      <c r="E143" s="130"/>
    </row>
    <row r="144" spans="1:5" s="10" customFormat="1" ht="15.75">
      <c r="A144" s="89" t="s">
        <v>336</v>
      </c>
      <c r="B144" s="17">
        <v>2</v>
      </c>
      <c r="C144" s="84">
        <v>11000</v>
      </c>
      <c r="D144" s="84">
        <v>11000</v>
      </c>
      <c r="E144" s="84">
        <v>11000</v>
      </c>
    </row>
    <row r="145" spans="1:5" s="10" customFormat="1" ht="31.5">
      <c r="A145" s="111" t="s">
        <v>337</v>
      </c>
      <c r="B145" s="17"/>
      <c r="C145" s="84">
        <f>SUM(C144)</f>
        <v>11000</v>
      </c>
      <c r="D145" s="84">
        <f>SUM(D144)</f>
        <v>11000</v>
      </c>
      <c r="E145" s="84">
        <f>SUM(E144)</f>
        <v>11000</v>
      </c>
    </row>
    <row r="146" spans="1:5" s="10" customFormat="1" ht="15.75">
      <c r="A146" s="112" t="s">
        <v>338</v>
      </c>
      <c r="B146" s="17"/>
      <c r="C146" s="84">
        <f>SUM(C137:C143)+C145</f>
        <v>11000</v>
      </c>
      <c r="D146" s="84">
        <f>SUM(D137:D143)+D145</f>
        <v>11000</v>
      </c>
      <c r="E146" s="84">
        <f>SUM(E137:E143)+E145</f>
        <v>11000</v>
      </c>
    </row>
    <row r="147" spans="1:5" s="10" customFormat="1" ht="15.75">
      <c r="A147" s="43" t="s">
        <v>319</v>
      </c>
      <c r="B147" s="104"/>
      <c r="C147" s="86">
        <f>SUM(C148:C148:C150)</f>
        <v>312000</v>
      </c>
      <c r="D147" s="86">
        <f>SUM(D148:D148:D150)</f>
        <v>312000</v>
      </c>
      <c r="E147" s="86">
        <f>SUM(E148:E148:E150)</f>
        <v>312000</v>
      </c>
    </row>
    <row r="148" spans="1:5" s="10" customFormat="1" ht="15.75">
      <c r="A148" s="89" t="s">
        <v>395</v>
      </c>
      <c r="B148" s="102">
        <v>1</v>
      </c>
      <c r="C148" s="84">
        <f>SUMIF($B$122:$B$147,"1",C$122:C$147)</f>
        <v>0</v>
      </c>
      <c r="D148" s="84">
        <f>SUMIF($B$122:$B$147,"1",D$122:D$147)</f>
        <v>0</v>
      </c>
      <c r="E148" s="84">
        <f>SUMIF($B$122:$B$147,"1",E$122:E$147)</f>
        <v>0</v>
      </c>
    </row>
    <row r="149" spans="1:5" s="10" customFormat="1" ht="15.75">
      <c r="A149" s="89" t="s">
        <v>240</v>
      </c>
      <c r="B149" s="102">
        <v>2</v>
      </c>
      <c r="C149" s="84">
        <f>SUMIF($B$122:$B$147,"2",C$122:C$147)</f>
        <v>92000</v>
      </c>
      <c r="D149" s="84">
        <f>SUMIF($B$122:$B$147,"2",D$122:D$147)</f>
        <v>92000</v>
      </c>
      <c r="E149" s="84">
        <f>SUMIF($B$122:$B$147,"2",E$122:E$147)</f>
        <v>92000</v>
      </c>
    </row>
    <row r="150" spans="1:5" s="10" customFormat="1" ht="15.75">
      <c r="A150" s="89" t="s">
        <v>137</v>
      </c>
      <c r="B150" s="102">
        <v>3</v>
      </c>
      <c r="C150" s="84">
        <f>SUMIF($B$122:$B$147,"3",C$122:C$147)</f>
        <v>220000</v>
      </c>
      <c r="D150" s="84">
        <f>SUMIF($B$122:$B$147,"3",D$122:D$147)</f>
        <v>220000</v>
      </c>
      <c r="E150" s="84">
        <f>SUMIF($B$122:$B$147,"3",E$122:E$147)</f>
        <v>220000</v>
      </c>
    </row>
    <row r="151" spans="1:5" s="10" customFormat="1" ht="15.75">
      <c r="A151" s="68" t="s">
        <v>343</v>
      </c>
      <c r="B151" s="17"/>
      <c r="C151" s="134"/>
      <c r="D151" s="134"/>
      <c r="E151" s="134"/>
    </row>
    <row r="152" spans="1:5" s="10" customFormat="1" ht="15.75" hidden="1">
      <c r="A152" s="89" t="s">
        <v>130</v>
      </c>
      <c r="B152" s="17"/>
      <c r="C152" s="134"/>
      <c r="D152" s="134"/>
      <c r="E152" s="134"/>
    </row>
    <row r="153" spans="1:5" s="10" customFormat="1" ht="15.75" hidden="1">
      <c r="A153" s="89" t="s">
        <v>130</v>
      </c>
      <c r="B153" s="17"/>
      <c r="C153" s="134"/>
      <c r="D153" s="134"/>
      <c r="E153" s="134"/>
    </row>
    <row r="154" spans="1:5" s="10" customFormat="1" ht="15.75" hidden="1">
      <c r="A154" s="111" t="s">
        <v>339</v>
      </c>
      <c r="B154" s="17"/>
      <c r="C154" s="130">
        <f>SUM(C152:C153)</f>
        <v>0</v>
      </c>
      <c r="D154" s="130">
        <f>SUM(D152:D153)</f>
        <v>0</v>
      </c>
      <c r="E154" s="130">
        <f>SUM(E152:E153)</f>
        <v>0</v>
      </c>
    </row>
    <row r="155" spans="1:5" s="10" customFormat="1" ht="31.5">
      <c r="A155" s="89" t="s">
        <v>340</v>
      </c>
      <c r="B155" s="17"/>
      <c r="C155" s="84">
        <f>SUM(C156:C158)</f>
        <v>27000</v>
      </c>
      <c r="D155" s="84">
        <f>SUM(D156:D158)</f>
        <v>27000</v>
      </c>
      <c r="E155" s="84">
        <f>SUM(E156:E158)</f>
        <v>27000</v>
      </c>
    </row>
    <row r="156" spans="1:5" s="10" customFormat="1" ht="15.75">
      <c r="A156" s="125" t="s">
        <v>445</v>
      </c>
      <c r="B156" s="17">
        <v>2</v>
      </c>
      <c r="C156" s="84">
        <v>3000</v>
      </c>
      <c r="D156" s="84">
        <v>3000</v>
      </c>
      <c r="E156" s="84">
        <v>3000</v>
      </c>
    </row>
    <row r="157" spans="1:5" s="10" customFormat="1" ht="15.75" hidden="1">
      <c r="A157" s="125" t="s">
        <v>486</v>
      </c>
      <c r="B157" s="17">
        <v>2</v>
      </c>
      <c r="C157" s="130"/>
      <c r="D157" s="130"/>
      <c r="E157" s="130"/>
    </row>
    <row r="158" spans="1:5" s="10" customFormat="1" ht="15.75">
      <c r="A158" s="125" t="s">
        <v>499</v>
      </c>
      <c r="B158" s="17">
        <v>2</v>
      </c>
      <c r="C158" s="84">
        <v>24000</v>
      </c>
      <c r="D158" s="84">
        <v>24000</v>
      </c>
      <c r="E158" s="84">
        <v>24000</v>
      </c>
    </row>
    <row r="159" spans="1:5" s="10" customFormat="1" ht="31.5" hidden="1">
      <c r="A159" s="89" t="s">
        <v>341</v>
      </c>
      <c r="B159" s="17">
        <v>2</v>
      </c>
      <c r="C159" s="130"/>
      <c r="D159" s="130"/>
      <c r="E159" s="130"/>
    </row>
    <row r="160" spans="1:5" s="10" customFormat="1" ht="15.75">
      <c r="A160" s="112" t="s">
        <v>342</v>
      </c>
      <c r="B160" s="17"/>
      <c r="C160" s="84">
        <f>SUM(C156:C159)</f>
        <v>27000</v>
      </c>
      <c r="D160" s="84">
        <f>SUM(D156:D159)</f>
        <v>27000</v>
      </c>
      <c r="E160" s="84">
        <f>SUM(E156:E159)</f>
        <v>27000</v>
      </c>
    </row>
    <row r="161" spans="1:5" s="10" customFormat="1" ht="15.75" hidden="1">
      <c r="A161" s="89" t="s">
        <v>131</v>
      </c>
      <c r="B161" s="17"/>
      <c r="C161" s="130"/>
      <c r="D161" s="130"/>
      <c r="E161" s="130"/>
    </row>
    <row r="162" spans="1:5" s="10" customFormat="1" ht="15.75" hidden="1">
      <c r="A162" s="89" t="s">
        <v>131</v>
      </c>
      <c r="B162" s="17"/>
      <c r="C162" s="130"/>
      <c r="D162" s="130"/>
      <c r="E162" s="130"/>
    </row>
    <row r="163" spans="1:5" s="10" customFormat="1" ht="15.75" hidden="1">
      <c r="A163" s="111" t="s">
        <v>344</v>
      </c>
      <c r="B163" s="17"/>
      <c r="C163" s="130">
        <f>SUM(C161:C162)</f>
        <v>0</v>
      </c>
      <c r="D163" s="130">
        <f>SUM(D161:D162)</f>
        <v>0</v>
      </c>
      <c r="E163" s="130">
        <f>SUM(E161:E162)</f>
        <v>0</v>
      </c>
    </row>
    <row r="164" spans="1:5" s="10" customFormat="1" ht="15.75" hidden="1">
      <c r="A164" s="89" t="s">
        <v>131</v>
      </c>
      <c r="B164" s="17"/>
      <c r="C164" s="130"/>
      <c r="D164" s="130"/>
      <c r="E164" s="130"/>
    </row>
    <row r="165" spans="1:5" s="10" customFormat="1" ht="15.75" hidden="1">
      <c r="A165" s="89"/>
      <c r="B165" s="17"/>
      <c r="C165" s="130"/>
      <c r="D165" s="130"/>
      <c r="E165" s="130"/>
    </row>
    <row r="166" spans="1:5" s="10" customFormat="1" ht="15.75" hidden="1">
      <c r="A166" s="111" t="s">
        <v>345</v>
      </c>
      <c r="B166" s="17"/>
      <c r="C166" s="130">
        <f>SUM(C164:C165)</f>
        <v>0</v>
      </c>
      <c r="D166" s="130">
        <f>SUM(D164:D165)</f>
        <v>0</v>
      </c>
      <c r="E166" s="130">
        <f>SUM(E164:E165)</f>
        <v>0</v>
      </c>
    </row>
    <row r="167" spans="1:5" s="10" customFormat="1" ht="15.75" hidden="1">
      <c r="A167" s="64" t="s">
        <v>346</v>
      </c>
      <c r="B167" s="17"/>
      <c r="C167" s="130">
        <f>C163+C166</f>
        <v>0</v>
      </c>
      <c r="D167" s="130">
        <f>D163+D166</f>
        <v>0</v>
      </c>
      <c r="E167" s="130">
        <f>E163+E166</f>
        <v>0</v>
      </c>
    </row>
    <row r="168" spans="1:5" s="10" customFormat="1" ht="15.75" hidden="1">
      <c r="A168" s="89" t="s">
        <v>347</v>
      </c>
      <c r="B168" s="17">
        <v>2</v>
      </c>
      <c r="C168" s="130"/>
      <c r="D168" s="130"/>
      <c r="E168" s="130"/>
    </row>
    <row r="169" spans="1:5" s="10" customFormat="1" ht="31.5">
      <c r="A169" s="89" t="s">
        <v>348</v>
      </c>
      <c r="B169" s="17">
        <v>2</v>
      </c>
      <c r="C169" s="84">
        <v>48000</v>
      </c>
      <c r="D169" s="84">
        <v>48000</v>
      </c>
      <c r="E169" s="84">
        <v>48000</v>
      </c>
    </row>
    <row r="170" spans="1:5" s="10" customFormat="1" ht="31.5" hidden="1">
      <c r="A170" s="89" t="s">
        <v>349</v>
      </c>
      <c r="B170" s="17">
        <v>2</v>
      </c>
      <c r="C170" s="130"/>
      <c r="D170" s="130"/>
      <c r="E170" s="130"/>
    </row>
    <row r="171" spans="1:5" s="10" customFormat="1" ht="15.75" hidden="1">
      <c r="A171" s="89" t="s">
        <v>351</v>
      </c>
      <c r="B171" s="17">
        <v>2</v>
      </c>
      <c r="C171" s="130"/>
      <c r="D171" s="130"/>
      <c r="E171" s="130"/>
    </row>
    <row r="172" spans="1:5" s="10" customFormat="1" ht="31.5" hidden="1">
      <c r="A172" s="89" t="s">
        <v>350</v>
      </c>
      <c r="B172" s="17">
        <v>2</v>
      </c>
      <c r="C172" s="130"/>
      <c r="D172" s="130"/>
      <c r="E172" s="130"/>
    </row>
    <row r="173" spans="1:5" s="10" customFormat="1" ht="15.75" hidden="1">
      <c r="A173" s="89" t="s">
        <v>352</v>
      </c>
      <c r="B173" s="17">
        <v>2</v>
      </c>
      <c r="C173" s="130"/>
      <c r="D173" s="130"/>
      <c r="E173" s="130"/>
    </row>
    <row r="174" spans="1:5" s="10" customFormat="1" ht="15.75" hidden="1">
      <c r="A174" s="89" t="s">
        <v>131</v>
      </c>
      <c r="B174" s="17">
        <v>2</v>
      </c>
      <c r="C174" s="130"/>
      <c r="D174" s="130"/>
      <c r="E174" s="130"/>
    </row>
    <row r="175" spans="1:5" s="10" customFormat="1" ht="15.75" hidden="1">
      <c r="A175" s="89" t="s">
        <v>131</v>
      </c>
      <c r="B175" s="17">
        <v>2</v>
      </c>
      <c r="C175" s="130"/>
      <c r="D175" s="130"/>
      <c r="E175" s="130"/>
    </row>
    <row r="176" spans="1:5" s="10" customFormat="1" ht="15.75" hidden="1">
      <c r="A176" s="89" t="s">
        <v>131</v>
      </c>
      <c r="B176" s="17">
        <v>2</v>
      </c>
      <c r="C176" s="130"/>
      <c r="D176" s="130"/>
      <c r="E176" s="130"/>
    </row>
    <row r="177" spans="1:5" s="10" customFormat="1" ht="15.75" hidden="1">
      <c r="A177" s="89" t="s">
        <v>131</v>
      </c>
      <c r="B177" s="17">
        <v>2</v>
      </c>
      <c r="C177" s="130"/>
      <c r="D177" s="130"/>
      <c r="E177" s="130"/>
    </row>
    <row r="178" spans="1:5" s="10" customFormat="1" ht="15.75" hidden="1">
      <c r="A178" s="111" t="s">
        <v>353</v>
      </c>
      <c r="B178" s="17"/>
      <c r="C178" s="130">
        <f>SUM(C174:C177)</f>
        <v>0</v>
      </c>
      <c r="D178" s="130">
        <f>SUM(D174:D177)</f>
        <v>0</v>
      </c>
      <c r="E178" s="130">
        <f>SUM(E174:E177)</f>
        <v>0</v>
      </c>
    </row>
    <row r="179" spans="1:5" s="10" customFormat="1" ht="15.75">
      <c r="A179" s="64" t="s">
        <v>354</v>
      </c>
      <c r="B179" s="17"/>
      <c r="C179" s="84">
        <f>SUM(C168:C173)+C178</f>
        <v>48000</v>
      </c>
      <c r="D179" s="84">
        <f>SUM(D168:D173)+D178</f>
        <v>48000</v>
      </c>
      <c r="E179" s="84">
        <f>SUM(E168:E173)+E178</f>
        <v>48000</v>
      </c>
    </row>
    <row r="180" spans="1:5" s="10" customFormat="1" ht="15.75">
      <c r="A180" s="89" t="s">
        <v>382</v>
      </c>
      <c r="B180" s="17">
        <v>2</v>
      </c>
      <c r="C180" s="84">
        <v>205820</v>
      </c>
      <c r="D180" s="84">
        <v>205820</v>
      </c>
      <c r="E180" s="84">
        <v>205820</v>
      </c>
    </row>
    <row r="181" spans="1:5" s="10" customFormat="1" ht="15.75" hidden="1">
      <c r="A181" s="89" t="s">
        <v>355</v>
      </c>
      <c r="B181" s="17">
        <v>2</v>
      </c>
      <c r="C181" s="130"/>
      <c r="D181" s="130"/>
      <c r="E181" s="130"/>
    </row>
    <row r="182" spans="1:5" s="10" customFormat="1" ht="15.75" hidden="1">
      <c r="A182" s="89" t="s">
        <v>356</v>
      </c>
      <c r="B182" s="17">
        <v>2</v>
      </c>
      <c r="C182" s="130"/>
      <c r="D182" s="130"/>
      <c r="E182" s="130"/>
    </row>
    <row r="183" spans="1:5" s="10" customFormat="1" ht="15.75">
      <c r="A183" s="112" t="s">
        <v>357</v>
      </c>
      <c r="B183" s="17"/>
      <c r="C183" s="84">
        <f>SUM(C180:C182)</f>
        <v>205820</v>
      </c>
      <c r="D183" s="84">
        <f>SUM(D180:D182)</f>
        <v>205820</v>
      </c>
      <c r="E183" s="84">
        <f>SUM(E180:E182)</f>
        <v>205820</v>
      </c>
    </row>
    <row r="184" spans="1:5" s="10" customFormat="1" ht="15.75" hidden="1">
      <c r="A184" s="64" t="s">
        <v>358</v>
      </c>
      <c r="B184" s="17"/>
      <c r="C184" s="130"/>
      <c r="D184" s="130"/>
      <c r="E184" s="130"/>
    </row>
    <row r="185" spans="1:5" s="10" customFormat="1" ht="15.75" hidden="1">
      <c r="A185" s="64" t="s">
        <v>359</v>
      </c>
      <c r="B185" s="17"/>
      <c r="C185" s="130"/>
      <c r="D185" s="130"/>
      <c r="E185" s="130"/>
    </row>
    <row r="186" spans="1:5" s="10" customFormat="1" ht="31.5">
      <c r="A186" s="89" t="s">
        <v>475</v>
      </c>
      <c r="B186" s="17">
        <v>2</v>
      </c>
      <c r="C186" s="130"/>
      <c r="D186" s="130"/>
      <c r="E186" s="130"/>
    </row>
    <row r="187" spans="1:5" s="10" customFormat="1" ht="31.5">
      <c r="A187" s="89" t="s">
        <v>476</v>
      </c>
      <c r="B187" s="17">
        <v>2</v>
      </c>
      <c r="C187" s="84">
        <v>20000</v>
      </c>
      <c r="D187" s="84">
        <v>20000</v>
      </c>
      <c r="E187" s="84">
        <v>20000</v>
      </c>
    </row>
    <row r="188" spans="1:5" s="10" customFormat="1" ht="31.5">
      <c r="A188" s="64" t="s">
        <v>474</v>
      </c>
      <c r="B188" s="17"/>
      <c r="C188" s="84">
        <f>SUM(C186:C187)</f>
        <v>20000</v>
      </c>
      <c r="D188" s="84">
        <f>SUM(D186:D187)</f>
        <v>20000</v>
      </c>
      <c r="E188" s="84">
        <f>SUM(E186:E187)</f>
        <v>20000</v>
      </c>
    </row>
    <row r="189" spans="1:5" s="10" customFormat="1" ht="15.75" hidden="1">
      <c r="A189" s="89" t="s">
        <v>477</v>
      </c>
      <c r="B189" s="17">
        <v>2</v>
      </c>
      <c r="C189" s="130"/>
      <c r="D189" s="130"/>
      <c r="E189" s="130"/>
    </row>
    <row r="190" spans="1:5" s="10" customFormat="1" ht="15.75" hidden="1">
      <c r="A190" s="89" t="s">
        <v>478</v>
      </c>
      <c r="B190" s="17">
        <v>2</v>
      </c>
      <c r="C190" s="130"/>
      <c r="D190" s="130"/>
      <c r="E190" s="130"/>
    </row>
    <row r="191" spans="1:5" s="10" customFormat="1" ht="15.75">
      <c r="A191" s="64" t="s">
        <v>360</v>
      </c>
      <c r="B191" s="108"/>
      <c r="C191" s="130">
        <f>SUM(C189:C190)</f>
        <v>0</v>
      </c>
      <c r="D191" s="130">
        <f>SUM(D189:D190)</f>
        <v>0</v>
      </c>
      <c r="E191" s="130">
        <f>SUM(E189:E190)</f>
        <v>0</v>
      </c>
    </row>
    <row r="192" spans="1:5" s="10" customFormat="1" ht="15.75">
      <c r="A192" s="89" t="s">
        <v>435</v>
      </c>
      <c r="B192" s="108">
        <v>2</v>
      </c>
      <c r="C192" s="130"/>
      <c r="D192" s="130">
        <v>46440</v>
      </c>
      <c r="E192" s="130">
        <v>46440</v>
      </c>
    </row>
    <row r="193" spans="1:5" s="10" customFormat="1" ht="63" hidden="1">
      <c r="A193" s="89" t="s">
        <v>361</v>
      </c>
      <c r="B193" s="108"/>
      <c r="C193" s="130"/>
      <c r="D193" s="130"/>
      <c r="E193" s="130"/>
    </row>
    <row r="194" spans="1:5" s="10" customFormat="1" ht="31.5" hidden="1">
      <c r="A194" s="89" t="s">
        <v>363</v>
      </c>
      <c r="B194" s="108">
        <v>2</v>
      </c>
      <c r="C194" s="130"/>
      <c r="D194" s="130"/>
      <c r="E194" s="130"/>
    </row>
    <row r="195" spans="1:5" s="10" customFormat="1" ht="15.75">
      <c r="A195" s="89" t="s">
        <v>661</v>
      </c>
      <c r="B195" s="108">
        <v>2</v>
      </c>
      <c r="C195" s="130"/>
      <c r="D195" s="130"/>
      <c r="E195" s="130">
        <v>13413</v>
      </c>
    </row>
    <row r="196" spans="1:5" s="10" customFormat="1" ht="15.75">
      <c r="A196" s="111" t="s">
        <v>362</v>
      </c>
      <c r="B196" s="108"/>
      <c r="C196" s="130">
        <f>SUM(C194:C195)</f>
        <v>0</v>
      </c>
      <c r="D196" s="130">
        <f>SUM(D194:D195)</f>
        <v>0</v>
      </c>
      <c r="E196" s="130">
        <f>SUM(E194:E195)</f>
        <v>13413</v>
      </c>
    </row>
    <row r="197" spans="1:5" s="10" customFormat="1" ht="15.75" hidden="1">
      <c r="A197" s="89" t="s">
        <v>131</v>
      </c>
      <c r="B197" s="108"/>
      <c r="C197" s="130"/>
      <c r="D197" s="130"/>
      <c r="E197" s="130"/>
    </row>
    <row r="198" spans="1:5" s="10" customFormat="1" ht="15.75">
      <c r="A198" s="89" t="s">
        <v>606</v>
      </c>
      <c r="B198" s="108">
        <v>2</v>
      </c>
      <c r="C198" s="130"/>
      <c r="D198" s="130">
        <v>13413</v>
      </c>
      <c r="E198" s="130">
        <v>0</v>
      </c>
    </row>
    <row r="199" spans="1:5" s="10" customFormat="1" ht="15.75">
      <c r="A199" s="89" t="s">
        <v>635</v>
      </c>
      <c r="B199" s="108">
        <v>2</v>
      </c>
      <c r="C199" s="130"/>
      <c r="D199" s="130"/>
      <c r="E199" s="130">
        <v>4</v>
      </c>
    </row>
    <row r="200" spans="1:5" s="10" customFormat="1" ht="24" customHeight="1">
      <c r="A200" s="111" t="s">
        <v>364</v>
      </c>
      <c r="B200" s="108"/>
      <c r="C200" s="130">
        <f>SUM(C197:C198)</f>
        <v>0</v>
      </c>
      <c r="D200" s="130">
        <f>SUM(D197:D198)</f>
        <v>13413</v>
      </c>
      <c r="E200" s="130">
        <f>SUM(E197:E198)</f>
        <v>0</v>
      </c>
    </row>
    <row r="201" spans="1:5" s="10" customFormat="1" ht="15.75">
      <c r="A201" s="64" t="s">
        <v>436</v>
      </c>
      <c r="B201" s="108"/>
      <c r="C201" s="130">
        <f>SUM(C193)+C196+C200+C199</f>
        <v>0</v>
      </c>
      <c r="D201" s="130">
        <f>SUM(D193)+D196+D200+D199</f>
        <v>13413</v>
      </c>
      <c r="E201" s="130">
        <f>SUM(E193)+E196+E200+E199</f>
        <v>13417</v>
      </c>
    </row>
    <row r="202" spans="1:5" s="10" customFormat="1" ht="15.75">
      <c r="A202" s="43" t="s">
        <v>343</v>
      </c>
      <c r="B202" s="104"/>
      <c r="C202" s="86">
        <f>SUM(C203:C203:C205)</f>
        <v>300820</v>
      </c>
      <c r="D202" s="86">
        <f>SUM(D203:D203:D205)</f>
        <v>360673</v>
      </c>
      <c r="E202" s="86">
        <f>SUM(E203:E203:E205)</f>
        <v>360677</v>
      </c>
    </row>
    <row r="203" spans="1:5" s="10" customFormat="1" ht="15.75">
      <c r="A203" s="89" t="s">
        <v>395</v>
      </c>
      <c r="B203" s="102">
        <v>1</v>
      </c>
      <c r="C203" s="130">
        <f>SUMIF($B$151:$B$202,"1",C$151:C$202)</f>
        <v>0</v>
      </c>
      <c r="D203" s="130">
        <f>SUMIF($B$151:$B$202,"1",D$151:D$202)</f>
        <v>0</v>
      </c>
      <c r="E203" s="130">
        <f>SUMIF($B$151:$B$202,"1",E$151:E$202)</f>
        <v>0</v>
      </c>
    </row>
    <row r="204" spans="1:5" s="10" customFormat="1" ht="15.75">
      <c r="A204" s="89" t="s">
        <v>240</v>
      </c>
      <c r="B204" s="102">
        <v>2</v>
      </c>
      <c r="C204" s="84">
        <f>SUMIF($B$151:$B$202,"2",C$151:C$202)</f>
        <v>300820</v>
      </c>
      <c r="D204" s="84">
        <f>SUMIF($B$151:$B$202,"2",D$151:D$202)</f>
        <v>360673</v>
      </c>
      <c r="E204" s="84">
        <f>SUMIF($B$151:$B$202,"2",E$151:E$202)</f>
        <v>360677</v>
      </c>
    </row>
    <row r="205" spans="1:5" s="10" customFormat="1" ht="15.75">
      <c r="A205" s="89" t="s">
        <v>137</v>
      </c>
      <c r="B205" s="102">
        <v>3</v>
      </c>
      <c r="C205" s="130">
        <f>SUMIF($B$151:$B$202,"3",C$151:C$202)</f>
        <v>0</v>
      </c>
      <c r="D205" s="130">
        <f>SUMIF($B$151:$B$202,"3",D$151:D$202)</f>
        <v>0</v>
      </c>
      <c r="E205" s="130">
        <f>SUMIF($B$151:$B$202,"3",E$151:E$202)</f>
        <v>0</v>
      </c>
    </row>
    <row r="206" spans="1:5" s="10" customFormat="1" ht="15.75" hidden="1">
      <c r="A206" s="68" t="s">
        <v>365</v>
      </c>
      <c r="B206" s="17"/>
      <c r="C206" s="134"/>
      <c r="D206" s="134"/>
      <c r="E206" s="134"/>
    </row>
    <row r="207" spans="1:5" s="10" customFormat="1" ht="15.75" hidden="1">
      <c r="A207" s="89" t="s">
        <v>130</v>
      </c>
      <c r="B207" s="108"/>
      <c r="C207" s="130"/>
      <c r="D207" s="130"/>
      <c r="E207" s="130"/>
    </row>
    <row r="208" spans="1:5" s="10" customFormat="1" ht="15.75" hidden="1">
      <c r="A208" s="112" t="s">
        <v>366</v>
      </c>
      <c r="B208" s="108"/>
      <c r="C208" s="130">
        <f>SUM(C207)</f>
        <v>0</v>
      </c>
      <c r="D208" s="130">
        <f>SUM(D207)</f>
        <v>0</v>
      </c>
      <c r="E208" s="130">
        <f>SUM(E207)</f>
        <v>0</v>
      </c>
    </row>
    <row r="209" spans="1:5" s="10" customFormat="1" ht="15.75" hidden="1">
      <c r="A209" s="89" t="s">
        <v>367</v>
      </c>
      <c r="B209" s="108">
        <v>2</v>
      </c>
      <c r="C209" s="130"/>
      <c r="D209" s="130"/>
      <c r="E209" s="130"/>
    </row>
    <row r="210" spans="1:5" s="10" customFormat="1" ht="15.75" hidden="1">
      <c r="A210" s="89" t="s">
        <v>131</v>
      </c>
      <c r="B210" s="108">
        <v>2</v>
      </c>
      <c r="C210" s="130"/>
      <c r="D210" s="130"/>
      <c r="E210" s="130"/>
    </row>
    <row r="211" spans="1:5" s="10" customFormat="1" ht="15.75" hidden="1">
      <c r="A211" s="89" t="s">
        <v>131</v>
      </c>
      <c r="B211" s="108">
        <v>2</v>
      </c>
      <c r="C211" s="130"/>
      <c r="D211" s="130"/>
      <c r="E211" s="130"/>
    </row>
    <row r="212" spans="1:5" s="10" customFormat="1" ht="31.5" hidden="1">
      <c r="A212" s="111" t="s">
        <v>369</v>
      </c>
      <c r="B212" s="108"/>
      <c r="C212" s="130">
        <f>SUM(C210:C211)</f>
        <v>0</v>
      </c>
      <c r="D212" s="130">
        <f>SUM(D210:D211)</f>
        <v>0</v>
      </c>
      <c r="E212" s="130">
        <f>SUM(E210:E211)</f>
        <v>0</v>
      </c>
    </row>
    <row r="213" spans="1:5" s="10" customFormat="1" ht="15.75" hidden="1">
      <c r="A213" s="64" t="s">
        <v>368</v>
      </c>
      <c r="B213" s="108"/>
      <c r="C213" s="130">
        <f>C209+C212</f>
        <v>0</v>
      </c>
      <c r="D213" s="130">
        <f>D209+D212</f>
        <v>0</v>
      </c>
      <c r="E213" s="130">
        <f>E209+E212</f>
        <v>0</v>
      </c>
    </row>
    <row r="214" spans="1:5" s="10" customFormat="1" ht="15.75" hidden="1">
      <c r="A214" s="89" t="s">
        <v>130</v>
      </c>
      <c r="B214" s="108">
        <v>2</v>
      </c>
      <c r="C214" s="130"/>
      <c r="D214" s="130"/>
      <c r="E214" s="130"/>
    </row>
    <row r="215" spans="1:5" s="10" customFormat="1" ht="15.75" hidden="1">
      <c r="A215" s="89" t="s">
        <v>130</v>
      </c>
      <c r="B215" s="108">
        <v>2</v>
      </c>
      <c r="C215" s="130"/>
      <c r="D215" s="130"/>
      <c r="E215" s="130"/>
    </row>
    <row r="216" spans="1:5" s="10" customFormat="1" ht="15.75" hidden="1">
      <c r="A216" s="89" t="s">
        <v>130</v>
      </c>
      <c r="B216" s="108">
        <v>2</v>
      </c>
      <c r="C216" s="130"/>
      <c r="D216" s="130"/>
      <c r="E216" s="130"/>
    </row>
    <row r="217" spans="1:5" s="10" customFormat="1" ht="15.75" hidden="1">
      <c r="A217" s="112" t="s">
        <v>370</v>
      </c>
      <c r="B217" s="108"/>
      <c r="C217" s="130">
        <f>SUM(C214:C216)</f>
        <v>0</v>
      </c>
      <c r="D217" s="130">
        <f>SUM(D214:D216)</f>
        <v>0</v>
      </c>
      <c r="E217" s="130">
        <f>SUM(E214:E216)</f>
        <v>0</v>
      </c>
    </row>
    <row r="218" spans="1:5" s="10" customFormat="1" ht="15.75" hidden="1">
      <c r="A218" s="89" t="s">
        <v>371</v>
      </c>
      <c r="B218" s="108">
        <v>2</v>
      </c>
      <c r="C218" s="130"/>
      <c r="D218" s="130"/>
      <c r="E218" s="130"/>
    </row>
    <row r="219" spans="1:5" s="10" customFormat="1" ht="15.75" hidden="1">
      <c r="A219" s="89" t="s">
        <v>372</v>
      </c>
      <c r="B219" s="108">
        <v>2</v>
      </c>
      <c r="C219" s="130"/>
      <c r="D219" s="130"/>
      <c r="E219" s="130"/>
    </row>
    <row r="220" spans="1:5" s="10" customFormat="1" ht="15.75" hidden="1">
      <c r="A220" s="64" t="s">
        <v>373</v>
      </c>
      <c r="B220" s="108"/>
      <c r="C220" s="130">
        <f>SUM(C218:C219)</f>
        <v>0</v>
      </c>
      <c r="D220" s="130">
        <f>SUM(D218:D219)</f>
        <v>0</v>
      </c>
      <c r="E220" s="130">
        <f>SUM(E218:E219)</f>
        <v>0</v>
      </c>
    </row>
    <row r="221" spans="1:5" s="10" customFormat="1" ht="15.75" hidden="1">
      <c r="A221" s="64" t="s">
        <v>374</v>
      </c>
      <c r="B221" s="108">
        <v>2</v>
      </c>
      <c r="C221" s="130"/>
      <c r="D221" s="130"/>
      <c r="E221" s="130"/>
    </row>
    <row r="222" spans="1:5" s="10" customFormat="1" ht="15.75" hidden="1">
      <c r="A222" s="43" t="s">
        <v>365</v>
      </c>
      <c r="B222" s="104"/>
      <c r="C222" s="134">
        <f>SUM(C223:C223:C225)</f>
        <v>0</v>
      </c>
      <c r="D222" s="134">
        <f>SUM(D223:D223:D225)</f>
        <v>0</v>
      </c>
      <c r="E222" s="134">
        <f>SUM(E223:E223:E225)</f>
        <v>0</v>
      </c>
    </row>
    <row r="223" spans="1:5" s="10" customFormat="1" ht="15.75" hidden="1">
      <c r="A223" s="89" t="s">
        <v>395</v>
      </c>
      <c r="B223" s="102">
        <v>1</v>
      </c>
      <c r="C223" s="130">
        <f>SUMIF($B$206:$B$222,"1",C$206:C$222)</f>
        <v>0</v>
      </c>
      <c r="D223" s="130">
        <f>SUMIF($B$206:$B$222,"1",D$206:D$222)</f>
        <v>0</v>
      </c>
      <c r="E223" s="130">
        <f>SUMIF($B$206:$B$222,"1",E$206:E$222)</f>
        <v>0</v>
      </c>
    </row>
    <row r="224" spans="1:5" s="10" customFormat="1" ht="15.75" hidden="1">
      <c r="A224" s="89" t="s">
        <v>240</v>
      </c>
      <c r="B224" s="102">
        <v>2</v>
      </c>
      <c r="C224" s="130">
        <f>SUMIF($B$206:$B$222,"2",C$206:C$222)</f>
        <v>0</v>
      </c>
      <c r="D224" s="130">
        <f>SUMIF($B$206:$B$222,"2",D$206:D$222)</f>
        <v>0</v>
      </c>
      <c r="E224" s="130">
        <f>SUMIF($B$206:$B$222,"2",E$206:E$222)</f>
        <v>0</v>
      </c>
    </row>
    <row r="225" spans="1:5" s="10" customFormat="1" ht="15.75" hidden="1">
      <c r="A225" s="89" t="s">
        <v>137</v>
      </c>
      <c r="B225" s="102">
        <v>3</v>
      </c>
      <c r="C225" s="130">
        <f>SUMIF($B$206:$B$222,"3",C$206:C$222)</f>
        <v>0</v>
      </c>
      <c r="D225" s="130">
        <f>SUMIF($B$206:$B$222,"3",D$206:D$222)</f>
        <v>0</v>
      </c>
      <c r="E225" s="130">
        <f>SUMIF($B$206:$B$222,"3",E$206:E$222)</f>
        <v>0</v>
      </c>
    </row>
    <row r="226" spans="1:5" s="10" customFormat="1" ht="15.75">
      <c r="A226" s="68" t="s">
        <v>378</v>
      </c>
      <c r="B226" s="17"/>
      <c r="C226" s="134"/>
      <c r="D226" s="134"/>
      <c r="E226" s="134"/>
    </row>
    <row r="227" spans="1:5" s="10" customFormat="1" ht="15.75" hidden="1">
      <c r="A227" s="89"/>
      <c r="B227" s="17"/>
      <c r="C227" s="134"/>
      <c r="D227" s="134"/>
      <c r="E227" s="134"/>
    </row>
    <row r="228" spans="1:5" s="10" customFormat="1" ht="31.5" hidden="1">
      <c r="A228" s="64" t="s">
        <v>377</v>
      </c>
      <c r="B228" s="17"/>
      <c r="C228" s="130"/>
      <c r="D228" s="130"/>
      <c r="E228" s="130"/>
    </row>
    <row r="229" spans="1:5" s="10" customFormat="1" ht="15.75" hidden="1">
      <c r="A229" s="89" t="s">
        <v>447</v>
      </c>
      <c r="B229" s="17">
        <v>2</v>
      </c>
      <c r="C229" s="130"/>
      <c r="D229" s="130"/>
      <c r="E229" s="130"/>
    </row>
    <row r="230" spans="1:5" s="10" customFormat="1" ht="15.75">
      <c r="A230" s="89" t="s">
        <v>500</v>
      </c>
      <c r="B230" s="17">
        <v>2</v>
      </c>
      <c r="C230" s="84">
        <v>170400</v>
      </c>
      <c r="D230" s="84">
        <v>170400</v>
      </c>
      <c r="E230" s="84">
        <v>170400</v>
      </c>
    </row>
    <row r="231" spans="1:5" s="10" customFormat="1" ht="47.25">
      <c r="A231" s="64" t="s">
        <v>437</v>
      </c>
      <c r="B231" s="17"/>
      <c r="C231" s="84">
        <f>SUM(C229:C230)</f>
        <v>170400</v>
      </c>
      <c r="D231" s="84">
        <f>SUM(D229:D230)</f>
        <v>170400</v>
      </c>
      <c r="E231" s="84">
        <f>SUM(E229:E230)</f>
        <v>170400</v>
      </c>
    </row>
    <row r="232" spans="1:5" s="10" customFormat="1" ht="15.75" hidden="1">
      <c r="A232" s="64"/>
      <c r="B232" s="17"/>
      <c r="C232" s="130"/>
      <c r="D232" s="130"/>
      <c r="E232" s="130"/>
    </row>
    <row r="233" spans="1:5" s="10" customFormat="1" ht="15.75" hidden="1">
      <c r="A233" s="64"/>
      <c r="B233" s="17"/>
      <c r="C233" s="130"/>
      <c r="D233" s="130"/>
      <c r="E233" s="130"/>
    </row>
    <row r="234" spans="1:5" s="10" customFormat="1" ht="31.5">
      <c r="A234" s="64" t="s">
        <v>580</v>
      </c>
      <c r="B234" s="17">
        <v>2</v>
      </c>
      <c r="C234" s="130">
        <v>0</v>
      </c>
      <c r="D234" s="130">
        <v>102800</v>
      </c>
      <c r="E234" s="130">
        <v>102800</v>
      </c>
    </row>
    <row r="235" spans="1:5" s="10" customFormat="1" ht="31.5">
      <c r="A235" s="64" t="s">
        <v>438</v>
      </c>
      <c r="B235" s="17"/>
      <c r="C235" s="130">
        <f>SUM(C234)</f>
        <v>0</v>
      </c>
      <c r="D235" s="130">
        <f>SUM(D234)</f>
        <v>102800</v>
      </c>
      <c r="E235" s="130">
        <f>SUM(E234)</f>
        <v>102800</v>
      </c>
    </row>
    <row r="236" spans="1:5" s="10" customFormat="1" ht="15.75">
      <c r="A236" s="43" t="s">
        <v>378</v>
      </c>
      <c r="B236" s="104"/>
      <c r="C236" s="86">
        <f>SUM(C237:C237:C239)</f>
        <v>170400</v>
      </c>
      <c r="D236" s="86">
        <f>SUM(D237:D237:D239)</f>
        <v>273200</v>
      </c>
      <c r="E236" s="86">
        <f>SUM(E237:E237:E239)</f>
        <v>273200</v>
      </c>
    </row>
    <row r="237" spans="1:5" s="10" customFormat="1" ht="15.75">
      <c r="A237" s="89" t="s">
        <v>395</v>
      </c>
      <c r="B237" s="102">
        <v>1</v>
      </c>
      <c r="C237" s="130">
        <f>SUMIF($B$226:$B$236,"1",C$226:C$236)</f>
        <v>0</v>
      </c>
      <c r="D237" s="130">
        <f>SUMIF($B$226:$B$236,"1",D$226:D$236)</f>
        <v>0</v>
      </c>
      <c r="E237" s="130">
        <f>SUMIF($B$226:$B$236,"1",E$226:E$236)</f>
        <v>0</v>
      </c>
    </row>
    <row r="238" spans="1:5" s="10" customFormat="1" ht="15.75">
      <c r="A238" s="89" t="s">
        <v>240</v>
      </c>
      <c r="B238" s="102">
        <v>2</v>
      </c>
      <c r="C238" s="84">
        <f>SUMIF($B$226:$B$236,"2",C$226:C$236)</f>
        <v>170400</v>
      </c>
      <c r="D238" s="84">
        <f>SUMIF($B$226:$B$236,"2",D$226:D$236)</f>
        <v>273200</v>
      </c>
      <c r="E238" s="84">
        <f>SUMIF($B$226:$B$236,"2",E$226:E$236)</f>
        <v>273200</v>
      </c>
    </row>
    <row r="239" spans="1:5" s="10" customFormat="1" ht="15.75">
      <c r="A239" s="89" t="s">
        <v>137</v>
      </c>
      <c r="B239" s="102">
        <v>3</v>
      </c>
      <c r="C239" s="130">
        <f>SUMIF($B$226:$B$236,"3",C$226:C$236)</f>
        <v>0</v>
      </c>
      <c r="D239" s="130">
        <f>SUMIF($B$226:$B$236,"3",D$226:D$236)</f>
        <v>0</v>
      </c>
      <c r="E239" s="130">
        <f>SUMIF($B$226:$B$236,"3",E$226:E$236)</f>
        <v>0</v>
      </c>
    </row>
    <row r="240" spans="1:5" s="10" customFormat="1" ht="15.75">
      <c r="A240" s="68" t="s">
        <v>379</v>
      </c>
      <c r="B240" s="17"/>
      <c r="C240" s="134"/>
      <c r="D240" s="134"/>
      <c r="E240" s="134"/>
    </row>
    <row r="241" spans="1:5" s="10" customFormat="1" ht="15.75" hidden="1">
      <c r="A241" s="64"/>
      <c r="B241" s="17"/>
      <c r="C241" s="130"/>
      <c r="D241" s="130"/>
      <c r="E241" s="130"/>
    </row>
    <row r="242" spans="1:5" s="10" customFormat="1" ht="31.5" hidden="1">
      <c r="A242" s="64" t="s">
        <v>380</v>
      </c>
      <c r="B242" s="17"/>
      <c r="C242" s="130"/>
      <c r="D242" s="130"/>
      <c r="E242" s="130"/>
    </row>
    <row r="243" spans="1:5" s="10" customFormat="1" ht="15.75" hidden="1">
      <c r="A243" s="64"/>
      <c r="B243" s="17"/>
      <c r="C243" s="130"/>
      <c r="D243" s="130"/>
      <c r="E243" s="130"/>
    </row>
    <row r="244" spans="1:5" s="10" customFormat="1" ht="31.5" hidden="1">
      <c r="A244" s="64" t="s">
        <v>439</v>
      </c>
      <c r="B244" s="17"/>
      <c r="C244" s="130"/>
      <c r="D244" s="130"/>
      <c r="E244" s="130"/>
    </row>
    <row r="245" spans="1:5" s="10" customFormat="1" ht="15.75" hidden="1">
      <c r="A245" s="64"/>
      <c r="B245" s="17"/>
      <c r="C245" s="130"/>
      <c r="D245" s="130"/>
      <c r="E245" s="130"/>
    </row>
    <row r="246" spans="1:5" s="10" customFormat="1" ht="15.75" hidden="1">
      <c r="A246" s="64"/>
      <c r="B246" s="17"/>
      <c r="C246" s="130"/>
      <c r="D246" s="130"/>
      <c r="E246" s="130"/>
    </row>
    <row r="247" spans="1:5" s="10" customFormat="1" ht="15.75">
      <c r="A247" s="131" t="s">
        <v>636</v>
      </c>
      <c r="B247" s="17">
        <v>2</v>
      </c>
      <c r="C247" s="130"/>
      <c r="D247" s="130"/>
      <c r="E247" s="130">
        <v>1169200</v>
      </c>
    </row>
    <row r="248" spans="1:5" s="10" customFormat="1" ht="31.5">
      <c r="A248" s="64" t="s">
        <v>440</v>
      </c>
      <c r="B248" s="17"/>
      <c r="C248" s="130">
        <f>SUM(C247)</f>
        <v>0</v>
      </c>
      <c r="D248" s="130">
        <f>SUM(D247)</f>
        <v>0</v>
      </c>
      <c r="E248" s="130">
        <f>SUM(E247)</f>
        <v>1169200</v>
      </c>
    </row>
    <row r="249" spans="1:5" s="10" customFormat="1" ht="31.5">
      <c r="A249" s="43" t="s">
        <v>379</v>
      </c>
      <c r="B249" s="104"/>
      <c r="C249" s="134">
        <f>SUM(C250:C250:C252)</f>
        <v>0</v>
      </c>
      <c r="D249" s="134">
        <f>SUM(D250:D250:D252)</f>
        <v>0</v>
      </c>
      <c r="E249" s="134">
        <f>SUM(E250:E250:E252)</f>
        <v>1169200</v>
      </c>
    </row>
    <row r="250" spans="1:5" s="10" customFormat="1" ht="15.75">
      <c r="A250" s="89" t="s">
        <v>395</v>
      </c>
      <c r="B250" s="102">
        <v>1</v>
      </c>
      <c r="C250" s="130">
        <f>SUMIF($B$240:$B$249,"1",C$240:C$249)</f>
        <v>0</v>
      </c>
      <c r="D250" s="130">
        <f>SUMIF($B$240:$B$249,"1",D$240:D$249)</f>
        <v>0</v>
      </c>
      <c r="E250" s="130">
        <f>SUMIF($B$240:$B$249,"1",E$240:E$249)</f>
        <v>0</v>
      </c>
    </row>
    <row r="251" spans="1:5" s="10" customFormat="1" ht="15.75">
      <c r="A251" s="89" t="s">
        <v>240</v>
      </c>
      <c r="B251" s="102">
        <v>2</v>
      </c>
      <c r="C251" s="130">
        <f>SUMIF($B$240:$B$249,"2",C$240:C$249)</f>
        <v>0</v>
      </c>
      <c r="D251" s="130">
        <f>SUMIF($B$240:$B$249,"2",D$240:D$249)</f>
        <v>0</v>
      </c>
      <c r="E251" s="130">
        <f>SUMIF($B$240:$B$249,"2",E$240:E$249)</f>
        <v>1169200</v>
      </c>
    </row>
    <row r="252" spans="1:5" s="10" customFormat="1" ht="15.75">
      <c r="A252" s="89" t="s">
        <v>137</v>
      </c>
      <c r="B252" s="102">
        <v>3</v>
      </c>
      <c r="C252" s="130">
        <f>SUMIF($B$240:$B$249,"3",C$240:C$249)</f>
        <v>0</v>
      </c>
      <c r="D252" s="130">
        <f>SUMIF($B$240:$B$249,"3",D$240:D$249)</f>
        <v>0</v>
      </c>
      <c r="E252" s="130">
        <f>SUMIF($B$240:$B$249,"3",E$240:E$249)</f>
        <v>0</v>
      </c>
    </row>
    <row r="253" spans="1:5" s="10" customFormat="1" ht="49.5">
      <c r="A253" s="69" t="s">
        <v>453</v>
      </c>
      <c r="B253" s="105"/>
      <c r="C253" s="135"/>
      <c r="D253" s="135"/>
      <c r="E253" s="135"/>
    </row>
    <row r="254" spans="1:5" s="10" customFormat="1" ht="16.5">
      <c r="A254" s="68" t="s">
        <v>173</v>
      </c>
      <c r="B254" s="105"/>
      <c r="C254" s="135"/>
      <c r="D254" s="135"/>
      <c r="E254" s="135"/>
    </row>
    <row r="255" spans="1:5" s="10" customFormat="1" ht="18.75" customHeight="1">
      <c r="A255" s="64" t="s">
        <v>226</v>
      </c>
      <c r="B255" s="105">
        <v>2</v>
      </c>
      <c r="C255" s="87">
        <v>4425603</v>
      </c>
      <c r="D255" s="87">
        <v>4439755</v>
      </c>
      <c r="E255" s="87">
        <v>4439755</v>
      </c>
    </row>
    <row r="256" spans="1:5" s="10" customFormat="1" ht="18.75" customHeight="1">
      <c r="A256" s="64" t="s">
        <v>226</v>
      </c>
      <c r="B256" s="105">
        <v>3</v>
      </c>
      <c r="C256" s="87">
        <v>340355</v>
      </c>
      <c r="D256" s="87">
        <v>340355</v>
      </c>
      <c r="E256" s="87">
        <v>340355</v>
      </c>
    </row>
    <row r="257" spans="1:5" s="10" customFormat="1" ht="15.75">
      <c r="A257" s="64" t="s">
        <v>443</v>
      </c>
      <c r="B257" s="104">
        <v>2</v>
      </c>
      <c r="C257" s="87"/>
      <c r="D257" s="87"/>
      <c r="E257" s="87"/>
    </row>
    <row r="258" spans="1:5" s="10" customFormat="1" ht="31.5">
      <c r="A258" s="43" t="s">
        <v>173</v>
      </c>
      <c r="B258" s="104"/>
      <c r="C258" s="86">
        <f>SUM(C259:C261)</f>
        <v>4765958</v>
      </c>
      <c r="D258" s="86">
        <f>SUM(D259:D261)</f>
        <v>4780110</v>
      </c>
      <c r="E258" s="86">
        <f>SUM(E259:E261)</f>
        <v>4780110</v>
      </c>
    </row>
    <row r="259" spans="1:5" s="10" customFormat="1" ht="15.75">
      <c r="A259" s="89" t="s">
        <v>395</v>
      </c>
      <c r="B259" s="102">
        <v>1</v>
      </c>
      <c r="C259" s="84">
        <f>SUMIF($B$254:$B$258,"1",C$254:C$258)</f>
        <v>0</v>
      </c>
      <c r="D259" s="84">
        <f>SUMIF($B$254:$B$258,"1",D$254:D$258)</f>
        <v>0</v>
      </c>
      <c r="E259" s="84">
        <f>SUMIF($B$254:$B$258,"1",E$254:E$258)</f>
        <v>0</v>
      </c>
    </row>
    <row r="260" spans="1:5" s="10" customFormat="1" ht="15.75">
      <c r="A260" s="89" t="s">
        <v>240</v>
      </c>
      <c r="B260" s="102">
        <v>2</v>
      </c>
      <c r="C260" s="84">
        <f>SUMIF($B$254:$B$258,"2",C$254:C$258)</f>
        <v>4425603</v>
      </c>
      <c r="D260" s="84">
        <f>SUMIF($B$254:$B$258,"2",D$254:D$258)</f>
        <v>4439755</v>
      </c>
      <c r="E260" s="84">
        <f>SUMIF($B$254:$B$258,"2",E$254:E$258)</f>
        <v>4439755</v>
      </c>
    </row>
    <row r="261" spans="1:5" s="10" customFormat="1" ht="15.75">
      <c r="A261" s="89" t="s">
        <v>137</v>
      </c>
      <c r="B261" s="102">
        <v>3</v>
      </c>
      <c r="C261" s="84">
        <f>SUMIF($B$254:$B$258,"3",C$254:C$258)</f>
        <v>340355</v>
      </c>
      <c r="D261" s="84">
        <f>SUMIF($B$254:$B$258,"3",D$254:D$258)</f>
        <v>340355</v>
      </c>
      <c r="E261" s="84">
        <f>SUMIF($B$254:$B$258,"3",E$254:E$258)</f>
        <v>340355</v>
      </c>
    </row>
    <row r="262" spans="1:5" s="10" customFormat="1" ht="31.5">
      <c r="A262" s="68" t="s">
        <v>174</v>
      </c>
      <c r="B262" s="102"/>
      <c r="C262" s="84"/>
      <c r="D262" s="84"/>
      <c r="E262" s="84"/>
    </row>
    <row r="263" spans="1:5" s="10" customFormat="1" ht="31.5" hidden="1">
      <c r="A263" s="64" t="s">
        <v>226</v>
      </c>
      <c r="B263" s="105">
        <v>2</v>
      </c>
      <c r="C263" s="84"/>
      <c r="D263" s="84"/>
      <c r="E263" s="84"/>
    </row>
    <row r="264" spans="1:5" s="10" customFormat="1" ht="15.75" hidden="1">
      <c r="A264" s="64" t="s">
        <v>443</v>
      </c>
      <c r="B264" s="104">
        <v>2</v>
      </c>
      <c r="C264" s="87"/>
      <c r="D264" s="87"/>
      <c r="E264" s="87"/>
    </row>
    <row r="265" spans="1:5" s="10" customFormat="1" ht="15.75" hidden="1">
      <c r="A265" s="43" t="s">
        <v>174</v>
      </c>
      <c r="B265" s="104"/>
      <c r="C265" s="86">
        <f>SUM(C266:C268)</f>
        <v>0</v>
      </c>
      <c r="D265" s="86">
        <f>SUM(D266:D268)</f>
        <v>0</v>
      </c>
      <c r="E265" s="86">
        <f>SUM(E266:E268)</f>
        <v>0</v>
      </c>
    </row>
    <row r="266" spans="1:5" s="10" customFormat="1" ht="15.75" hidden="1">
      <c r="A266" s="89" t="s">
        <v>395</v>
      </c>
      <c r="B266" s="102">
        <v>1</v>
      </c>
      <c r="C266" s="84">
        <f>SUMIF($B$262:$B$265,"1",C$262:C$265)</f>
        <v>0</v>
      </c>
      <c r="D266" s="84">
        <f>SUMIF($B$262:$B$265,"1",D$262:D$265)</f>
        <v>0</v>
      </c>
      <c r="E266" s="84">
        <f>SUMIF($B$262:$B$265,"1",E$262:E$265)</f>
        <v>0</v>
      </c>
    </row>
    <row r="267" spans="1:5" s="10" customFormat="1" ht="15.75" hidden="1">
      <c r="A267" s="89" t="s">
        <v>240</v>
      </c>
      <c r="B267" s="102">
        <v>2</v>
      </c>
      <c r="C267" s="84">
        <f>SUMIF($B$262:$B$265,"2",C$262:C$265)</f>
        <v>0</v>
      </c>
      <c r="D267" s="84">
        <f>SUMIF($B$262:$B$265,"2",D$262:D$265)</f>
        <v>0</v>
      </c>
      <c r="E267" s="84">
        <f>SUMIF($B$262:$B$265,"2",E$262:E$265)</f>
        <v>0</v>
      </c>
    </row>
    <row r="268" spans="1:5" s="10" customFormat="1" ht="15.75" hidden="1">
      <c r="A268" s="89" t="s">
        <v>137</v>
      </c>
      <c r="B268" s="102">
        <v>3</v>
      </c>
      <c r="C268" s="84">
        <f>SUMIF($B$262:$B$265,"3",C$262:C$265)</f>
        <v>0</v>
      </c>
      <c r="D268" s="84">
        <f>SUMIF($B$262:$B$265,"3",D$262:D$265)</f>
        <v>0</v>
      </c>
      <c r="E268" s="84">
        <f>SUMIF($B$262:$B$265,"3",E$262:E$265)</f>
        <v>0</v>
      </c>
    </row>
    <row r="269" spans="1:5" s="10" customFormat="1" ht="33" hidden="1">
      <c r="A269" s="69" t="s">
        <v>96</v>
      </c>
      <c r="B269" s="105"/>
      <c r="C269" s="85">
        <f>C270+C283</f>
        <v>0</v>
      </c>
      <c r="D269" s="85">
        <f>D270+D283</f>
        <v>0</v>
      </c>
      <c r="E269" s="85">
        <f>E270+E283</f>
        <v>0</v>
      </c>
    </row>
    <row r="270" spans="1:5" s="10" customFormat="1" ht="15.75" hidden="1">
      <c r="A270" s="68" t="s">
        <v>171</v>
      </c>
      <c r="B270" s="104"/>
      <c r="C270" s="87"/>
      <c r="D270" s="87"/>
      <c r="E270" s="87"/>
    </row>
    <row r="271" spans="1:5" s="10" customFormat="1" ht="15.75" hidden="1">
      <c r="A271" s="64" t="s">
        <v>225</v>
      </c>
      <c r="B271" s="104"/>
      <c r="C271" s="87"/>
      <c r="D271" s="87"/>
      <c r="E271" s="87"/>
    </row>
    <row r="272" spans="1:5" s="10" customFormat="1" ht="31.5" hidden="1">
      <c r="A272" s="89" t="s">
        <v>441</v>
      </c>
      <c r="B272" s="104"/>
      <c r="C272" s="87"/>
      <c r="D272" s="87"/>
      <c r="E272" s="87"/>
    </row>
    <row r="273" spans="1:5" s="10" customFormat="1" ht="31.5" hidden="1">
      <c r="A273" s="89" t="s">
        <v>237</v>
      </c>
      <c r="B273" s="104"/>
      <c r="C273" s="87"/>
      <c r="D273" s="87"/>
      <c r="E273" s="87"/>
    </row>
    <row r="274" spans="1:5" s="10" customFormat="1" ht="31.5">
      <c r="A274" s="89" t="s">
        <v>442</v>
      </c>
      <c r="B274" s="104"/>
      <c r="C274" s="87"/>
      <c r="D274" s="87"/>
      <c r="E274" s="87"/>
    </row>
    <row r="275" spans="1:5" s="10" customFormat="1" ht="31.5">
      <c r="A275" s="89" t="s">
        <v>236</v>
      </c>
      <c r="B275" s="104">
        <v>2</v>
      </c>
      <c r="C275" s="87"/>
      <c r="D275" s="87"/>
      <c r="E275" s="87">
        <v>546987</v>
      </c>
    </row>
    <row r="276" spans="1:5" s="10" customFormat="1" ht="15.75" hidden="1">
      <c r="A276" s="89" t="s">
        <v>235</v>
      </c>
      <c r="B276" s="104"/>
      <c r="C276" s="87"/>
      <c r="D276" s="87"/>
      <c r="E276" s="87"/>
    </row>
    <row r="277" spans="1:5" s="10" customFormat="1" ht="15.75" hidden="1">
      <c r="A277" s="64" t="s">
        <v>227</v>
      </c>
      <c r="B277" s="104"/>
      <c r="C277" s="87"/>
      <c r="D277" s="87"/>
      <c r="E277" s="87"/>
    </row>
    <row r="278" spans="1:5" s="10" customFormat="1" ht="31.5" hidden="1">
      <c r="A278" s="64" t="s">
        <v>228</v>
      </c>
      <c r="B278" s="104"/>
      <c r="C278" s="87"/>
      <c r="D278" s="87"/>
      <c r="E278" s="87"/>
    </row>
    <row r="279" spans="1:5" s="10" customFormat="1" ht="31.5">
      <c r="A279" s="43" t="s">
        <v>171</v>
      </c>
      <c r="B279" s="104"/>
      <c r="C279" s="86">
        <f>SUM(C280:C282)</f>
        <v>0</v>
      </c>
      <c r="D279" s="86">
        <f>SUM(D280:D282)</f>
        <v>0</v>
      </c>
      <c r="E279" s="86">
        <f>SUM(E280:E282)</f>
        <v>546987</v>
      </c>
    </row>
    <row r="280" spans="1:5" s="10" customFormat="1" ht="15.75">
      <c r="A280" s="89" t="s">
        <v>395</v>
      </c>
      <c r="B280" s="102">
        <v>1</v>
      </c>
      <c r="C280" s="84">
        <f>SUMIF($B$270:$B$279,"1",C$270:C$279)</f>
        <v>0</v>
      </c>
      <c r="D280" s="84">
        <f>SUMIF($B$270:$B$279,"1",D$270:D$279)</f>
        <v>0</v>
      </c>
      <c r="E280" s="84">
        <f>SUMIF($B$270:$B$279,"1",E$270:E$279)</f>
        <v>0</v>
      </c>
    </row>
    <row r="281" spans="1:5" s="10" customFormat="1" ht="15.75">
      <c r="A281" s="89" t="s">
        <v>240</v>
      </c>
      <c r="B281" s="102">
        <v>2</v>
      </c>
      <c r="C281" s="84">
        <f>SUMIF($B$270:$B$279,"2",C$270:C$279)</f>
        <v>0</v>
      </c>
      <c r="D281" s="84">
        <f>SUMIF($B$270:$B$279,"2",D$270:D$279)</f>
        <v>0</v>
      </c>
      <c r="E281" s="84">
        <f>SUMIF($B$270:$B$279,"2",E$270:E$279)</f>
        <v>546987</v>
      </c>
    </row>
    <row r="282" spans="1:5" s="10" customFormat="1" ht="15.75">
      <c r="A282" s="89" t="s">
        <v>137</v>
      </c>
      <c r="B282" s="102">
        <v>3</v>
      </c>
      <c r="C282" s="84">
        <f>SUMIF($B$270:$B$279,"3",C$270:C$279)</f>
        <v>0</v>
      </c>
      <c r="D282" s="84">
        <f>SUMIF($B$270:$B$279,"3",D$270:D$279)</f>
        <v>0</v>
      </c>
      <c r="E282" s="84">
        <f>SUMIF($B$270:$B$279,"3",E$270:E$279)</f>
        <v>0</v>
      </c>
    </row>
    <row r="283" spans="1:5" s="10" customFormat="1" ht="15.75" hidden="1">
      <c r="A283" s="68" t="s">
        <v>172</v>
      </c>
      <c r="B283" s="104"/>
      <c r="C283" s="87"/>
      <c r="D283" s="87"/>
      <c r="E283" s="87"/>
    </row>
    <row r="284" spans="1:5" s="10" customFormat="1" ht="15.75" hidden="1">
      <c r="A284" s="64" t="s">
        <v>225</v>
      </c>
      <c r="B284" s="104"/>
      <c r="C284" s="87"/>
      <c r="D284" s="87"/>
      <c r="E284" s="87"/>
    </row>
    <row r="285" spans="1:5" s="10" customFormat="1" ht="31.5" hidden="1">
      <c r="A285" s="89" t="s">
        <v>441</v>
      </c>
      <c r="B285" s="104"/>
      <c r="C285" s="87"/>
      <c r="D285" s="87"/>
      <c r="E285" s="87"/>
    </row>
    <row r="286" spans="1:5" s="10" customFormat="1" ht="31.5" hidden="1">
      <c r="A286" s="89" t="s">
        <v>237</v>
      </c>
      <c r="B286" s="104"/>
      <c r="C286" s="87"/>
      <c r="D286" s="87"/>
      <c r="E286" s="87"/>
    </row>
    <row r="287" spans="1:5" s="10" customFormat="1" ht="31.5" hidden="1">
      <c r="A287" s="89" t="s">
        <v>442</v>
      </c>
      <c r="B287" s="104"/>
      <c r="C287" s="87"/>
      <c r="D287" s="87"/>
      <c r="E287" s="87"/>
    </row>
    <row r="288" spans="1:5" s="10" customFormat="1" ht="15.75" hidden="1">
      <c r="A288" s="89" t="s">
        <v>236</v>
      </c>
      <c r="B288" s="104"/>
      <c r="C288" s="87"/>
      <c r="D288" s="87"/>
      <c r="E288" s="87"/>
    </row>
    <row r="289" spans="1:5" s="10" customFormat="1" ht="15.75" hidden="1">
      <c r="A289" s="89" t="s">
        <v>235</v>
      </c>
      <c r="B289" s="104"/>
      <c r="C289" s="87"/>
      <c r="D289" s="87"/>
      <c r="E289" s="87"/>
    </row>
    <row r="290" spans="1:5" s="10" customFormat="1" ht="15.75" hidden="1">
      <c r="A290" s="64" t="s">
        <v>227</v>
      </c>
      <c r="B290" s="104"/>
      <c r="C290" s="87"/>
      <c r="D290" s="87"/>
      <c r="E290" s="87"/>
    </row>
    <row r="291" spans="1:5" s="10" customFormat="1" ht="31.5" hidden="1">
      <c r="A291" s="64" t="s">
        <v>228</v>
      </c>
      <c r="B291" s="104"/>
      <c r="C291" s="87"/>
      <c r="D291" s="87"/>
      <c r="E291" s="87"/>
    </row>
    <row r="292" spans="1:5" s="10" customFormat="1" ht="15.75" hidden="1">
      <c r="A292" s="43" t="s">
        <v>172</v>
      </c>
      <c r="B292" s="104"/>
      <c r="C292" s="86">
        <f>SUM(C293:C295)</f>
        <v>0</v>
      </c>
      <c r="D292" s="86">
        <f>SUM(D293:D295)</f>
        <v>0</v>
      </c>
      <c r="E292" s="86">
        <f>SUM(E293:E295)</f>
        <v>0</v>
      </c>
    </row>
    <row r="293" spans="1:5" s="10" customFormat="1" ht="15.75" hidden="1">
      <c r="A293" s="89" t="s">
        <v>395</v>
      </c>
      <c r="B293" s="102">
        <v>1</v>
      </c>
      <c r="C293" s="84">
        <f>SUMIF($B$283:$B$292,"1",C$283:C$292)</f>
        <v>0</v>
      </c>
      <c r="D293" s="84">
        <f>SUMIF($B$283:$B$292,"1",D$283:D$292)</f>
        <v>0</v>
      </c>
      <c r="E293" s="84">
        <f>SUMIF($B$283:$B$292,"1",E$283:E$292)</f>
        <v>0</v>
      </c>
    </row>
    <row r="294" spans="1:5" s="10" customFormat="1" ht="15.75" hidden="1">
      <c r="A294" s="89" t="s">
        <v>240</v>
      </c>
      <c r="B294" s="102">
        <v>2</v>
      </c>
      <c r="C294" s="84">
        <f>SUMIF($B$283:$B$292,"2",C$283:C$292)</f>
        <v>0</v>
      </c>
      <c r="D294" s="84">
        <f>SUMIF($B$283:$B$292,"2",D$283:D$292)</f>
        <v>0</v>
      </c>
      <c r="E294" s="84">
        <f>SUMIF($B$283:$B$292,"2",E$283:E$292)</f>
        <v>0</v>
      </c>
    </row>
    <row r="295" spans="1:5" s="10" customFormat="1" ht="15.75" hidden="1">
      <c r="A295" s="89" t="s">
        <v>137</v>
      </c>
      <c r="B295" s="102">
        <v>3</v>
      </c>
      <c r="C295" s="84">
        <f>SUMIF($B$283:$B$292,"3",C$283:C$292)</f>
        <v>0</v>
      </c>
      <c r="D295" s="84">
        <f>SUMIF($B$283:$B$292,"3",D$283:D$292)</f>
        <v>0</v>
      </c>
      <c r="E295" s="84">
        <f>SUMIF($B$283:$B$292,"3",E$283:E$292)</f>
        <v>0</v>
      </c>
    </row>
    <row r="296" spans="1:5" s="10" customFormat="1" ht="16.5">
      <c r="A296" s="69" t="s">
        <v>97</v>
      </c>
      <c r="B296" s="105"/>
      <c r="C296" s="109">
        <f>C88+C118+C147+C202++C222+C236+C249+C258+C265+C279+C292</f>
        <v>17250547</v>
      </c>
      <c r="D296" s="109">
        <f>D88+D118+D147+D202++D222+D236+D249+D258+D265+D279+D292</f>
        <v>18700452</v>
      </c>
      <c r="E296" s="109">
        <f>E88+E118+E147+E202++E222+E236+E249+E258+E265+E279+E292</f>
        <v>21859631</v>
      </c>
    </row>
    <row r="297" spans="3:5" ht="15.75" hidden="1">
      <c r="C297" s="41"/>
      <c r="E297" s="16">
        <v>18258507</v>
      </c>
    </row>
    <row r="298" ht="15.75" hidden="1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76"/>
  <sheetViews>
    <sheetView zoomScalePageLayoutView="0" workbookViewId="0" topLeftCell="A1">
      <selection activeCell="F1" sqref="F1:G16384"/>
    </sheetView>
  </sheetViews>
  <sheetFormatPr defaultColWidth="9.140625" defaultRowHeight="15"/>
  <cols>
    <col min="1" max="1" width="58.7109375" style="16" customWidth="1"/>
    <col min="2" max="2" width="5.7109375" style="103" customWidth="1"/>
    <col min="3" max="3" width="11.28125" style="41" customWidth="1"/>
    <col min="4" max="5" width="13.8515625" style="16" customWidth="1"/>
    <col min="6" max="16384" width="9.140625" style="16" customWidth="1"/>
  </cols>
  <sheetData>
    <row r="1" spans="1:5" ht="15.75">
      <c r="A1" s="339" t="s">
        <v>528</v>
      </c>
      <c r="B1" s="339"/>
      <c r="C1" s="339"/>
      <c r="D1" s="339"/>
      <c r="E1" s="339"/>
    </row>
    <row r="2" spans="1:5" ht="15.75">
      <c r="A2" s="324" t="s">
        <v>454</v>
      </c>
      <c r="B2" s="324"/>
      <c r="C2" s="324"/>
      <c r="D2" s="324"/>
      <c r="E2" s="324"/>
    </row>
    <row r="3" spans="1:3" ht="15.75">
      <c r="A3" s="45"/>
      <c r="C3" s="45"/>
    </row>
    <row r="4" spans="1:5" s="10" customFormat="1" ht="35.25" customHeight="1">
      <c r="A4" s="17" t="s">
        <v>9</v>
      </c>
      <c r="B4" s="17" t="s">
        <v>153</v>
      </c>
      <c r="C4" s="40" t="s">
        <v>4</v>
      </c>
      <c r="D4" s="40" t="s">
        <v>642</v>
      </c>
      <c r="E4" s="40" t="s">
        <v>643</v>
      </c>
    </row>
    <row r="5" spans="1:5" s="10" customFormat="1" ht="16.5">
      <c r="A5" s="69" t="s">
        <v>95</v>
      </c>
      <c r="B5" s="105"/>
      <c r="C5" s="84"/>
      <c r="D5" s="84"/>
      <c r="E5" s="84"/>
    </row>
    <row r="6" spans="1:5" s="10" customFormat="1" ht="15.75">
      <c r="A6" s="68" t="s">
        <v>88</v>
      </c>
      <c r="B6" s="104"/>
      <c r="C6" s="84"/>
      <c r="D6" s="84"/>
      <c r="E6" s="84"/>
    </row>
    <row r="7" spans="1:5" s="10" customFormat="1" ht="15.75">
      <c r="A7" s="43" t="s">
        <v>179</v>
      </c>
      <c r="B7" s="104"/>
      <c r="C7" s="86">
        <f>SUM(C8:C10)</f>
        <v>6319609</v>
      </c>
      <c r="D7" s="86">
        <f>SUM(D8:D10)</f>
        <v>6361109</v>
      </c>
      <c r="E7" s="86">
        <f>SUM(E8:E10)</f>
        <v>6361109</v>
      </c>
    </row>
    <row r="8" spans="1:5" s="10" customFormat="1" ht="15.75">
      <c r="A8" s="89" t="s">
        <v>395</v>
      </c>
      <c r="B8" s="102">
        <v>1</v>
      </c>
      <c r="C8" s="84">
        <f>COFOG!C50</f>
        <v>0</v>
      </c>
      <c r="D8" s="84">
        <f>COFOG!D50</f>
        <v>0</v>
      </c>
      <c r="E8" s="84">
        <f>COFOG!E50</f>
        <v>0</v>
      </c>
    </row>
    <row r="9" spans="1:5" s="10" customFormat="1" ht="15.75">
      <c r="A9" s="89" t="s">
        <v>240</v>
      </c>
      <c r="B9" s="102">
        <v>2</v>
      </c>
      <c r="C9" s="84">
        <f>COFOG!C51</f>
        <v>5873609</v>
      </c>
      <c r="D9" s="84">
        <f>COFOG!D51</f>
        <v>5915109</v>
      </c>
      <c r="E9" s="84">
        <f>COFOG!E51</f>
        <v>5915109</v>
      </c>
    </row>
    <row r="10" spans="1:5" s="10" customFormat="1" ht="15.75">
      <c r="A10" s="89" t="s">
        <v>137</v>
      </c>
      <c r="B10" s="102">
        <v>3</v>
      </c>
      <c r="C10" s="84">
        <f>COFOG!C52</f>
        <v>446000</v>
      </c>
      <c r="D10" s="84">
        <f>COFOG!D52</f>
        <v>446000</v>
      </c>
      <c r="E10" s="84">
        <f>COFOG!E52</f>
        <v>446000</v>
      </c>
    </row>
    <row r="11" spans="1:5" s="10" customFormat="1" ht="31.5">
      <c r="A11" s="43" t="s">
        <v>181</v>
      </c>
      <c r="B11" s="104"/>
      <c r="C11" s="86">
        <f>SUM(C12:C14)</f>
        <v>1393836</v>
      </c>
      <c r="D11" s="86">
        <f>SUM(D12:D14)</f>
        <v>1402526</v>
      </c>
      <c r="E11" s="86">
        <f>SUM(E12:E14)</f>
        <v>1402526</v>
      </c>
    </row>
    <row r="12" spans="1:5" s="10" customFormat="1" ht="15.75">
      <c r="A12" s="89" t="s">
        <v>395</v>
      </c>
      <c r="B12" s="102">
        <v>1</v>
      </c>
      <c r="C12" s="84">
        <f>COFOG!F50</f>
        <v>0</v>
      </c>
      <c r="D12" s="84">
        <f>COFOG!G50</f>
        <v>0</v>
      </c>
      <c r="E12" s="84">
        <f>COFOG!H50</f>
        <v>0</v>
      </c>
    </row>
    <row r="13" spans="1:5" s="10" customFormat="1" ht="15.75">
      <c r="A13" s="89" t="s">
        <v>240</v>
      </c>
      <c r="B13" s="102">
        <v>2</v>
      </c>
      <c r="C13" s="84">
        <f>COFOG!F51</f>
        <v>1279481</v>
      </c>
      <c r="D13" s="84">
        <f>COFOG!G51</f>
        <v>1288171</v>
      </c>
      <c r="E13" s="84">
        <f>COFOG!H51</f>
        <v>1288171</v>
      </c>
    </row>
    <row r="14" spans="1:5" s="10" customFormat="1" ht="15.75">
      <c r="A14" s="89" t="s">
        <v>137</v>
      </c>
      <c r="B14" s="102">
        <v>3</v>
      </c>
      <c r="C14" s="84">
        <f>COFOG!F52</f>
        <v>114355</v>
      </c>
      <c r="D14" s="84">
        <f>COFOG!G52</f>
        <v>114355</v>
      </c>
      <c r="E14" s="84">
        <f>COFOG!H52</f>
        <v>114355</v>
      </c>
    </row>
    <row r="15" spans="1:5" s="10" customFormat="1" ht="15.75">
      <c r="A15" s="43" t="s">
        <v>182</v>
      </c>
      <c r="B15" s="104"/>
      <c r="C15" s="86">
        <f>SUM(C16:C18)</f>
        <v>4633910</v>
      </c>
      <c r="D15" s="86">
        <f>SUM(D16:D18)</f>
        <v>4639910</v>
      </c>
      <c r="E15" s="86">
        <f>SUM(E16:E18)</f>
        <v>3869954</v>
      </c>
    </row>
    <row r="16" spans="1:5" s="10" customFormat="1" ht="15.75">
      <c r="A16" s="89" t="s">
        <v>395</v>
      </c>
      <c r="B16" s="102">
        <v>1</v>
      </c>
      <c r="C16" s="84">
        <f>COFOG!I50</f>
        <v>0</v>
      </c>
      <c r="D16" s="84">
        <f>COFOG!J50</f>
        <v>0</v>
      </c>
      <c r="E16" s="84">
        <f>COFOG!K50</f>
        <v>0</v>
      </c>
    </row>
    <row r="17" spans="1:5" s="10" customFormat="1" ht="15.75">
      <c r="A17" s="89" t="s">
        <v>240</v>
      </c>
      <c r="B17" s="102">
        <v>2</v>
      </c>
      <c r="C17" s="84">
        <f>COFOG!I51</f>
        <v>4633910</v>
      </c>
      <c r="D17" s="84">
        <f>COFOG!J51</f>
        <v>4639910</v>
      </c>
      <c r="E17" s="84">
        <f>COFOG!K51</f>
        <v>3869954</v>
      </c>
    </row>
    <row r="18" spans="1:5" s="10" customFormat="1" ht="15.75">
      <c r="A18" s="89" t="s">
        <v>137</v>
      </c>
      <c r="B18" s="102">
        <v>3</v>
      </c>
      <c r="C18" s="84">
        <f>COFOG!I52</f>
        <v>0</v>
      </c>
      <c r="D18" s="84">
        <f>COFOG!J52</f>
        <v>0</v>
      </c>
      <c r="E18" s="84">
        <f>COFOG!K52</f>
        <v>0</v>
      </c>
    </row>
    <row r="19" spans="1:5" s="10" customFormat="1" ht="15.75">
      <c r="A19" s="68" t="s">
        <v>183</v>
      </c>
      <c r="B19" s="104"/>
      <c r="C19" s="84"/>
      <c r="D19" s="84"/>
      <c r="E19" s="84"/>
    </row>
    <row r="20" spans="1:5" s="10" customFormat="1" ht="31.5" hidden="1">
      <c r="A20" s="111" t="s">
        <v>186</v>
      </c>
      <c r="B20" s="104"/>
      <c r="C20" s="84">
        <f>SUM(C21:C22)</f>
        <v>0</v>
      </c>
      <c r="D20" s="84">
        <f>SUM(D21:D22)</f>
        <v>0</v>
      </c>
      <c r="E20" s="84">
        <f>SUM(E21:E22)</f>
        <v>0</v>
      </c>
    </row>
    <row r="21" spans="1:5" s="10" customFormat="1" ht="31.5" hidden="1">
      <c r="A21" s="89" t="s">
        <v>192</v>
      </c>
      <c r="B21" s="104">
        <v>2</v>
      </c>
      <c r="C21" s="84"/>
      <c r="D21" s="84"/>
      <c r="E21" s="84"/>
    </row>
    <row r="22" spans="1:5" s="10" customFormat="1" ht="15.75" hidden="1">
      <c r="A22" s="89" t="s">
        <v>193</v>
      </c>
      <c r="B22" s="104">
        <v>2</v>
      </c>
      <c r="C22" s="84"/>
      <c r="D22" s="84"/>
      <c r="E22" s="84"/>
    </row>
    <row r="23" spans="1:5" s="10" customFormat="1" ht="15.75" hidden="1">
      <c r="A23" s="112" t="s">
        <v>184</v>
      </c>
      <c r="B23" s="104"/>
      <c r="C23" s="84">
        <f>SUM(C20:C20)</f>
        <v>0</v>
      </c>
      <c r="D23" s="84">
        <f>SUM(D20:D20)</f>
        <v>0</v>
      </c>
      <c r="E23" s="84">
        <f>SUM(E20:E20)</f>
        <v>0</v>
      </c>
    </row>
    <row r="24" spans="1:5" s="10" customFormat="1" ht="15.75" hidden="1">
      <c r="A24" s="64" t="s">
        <v>194</v>
      </c>
      <c r="B24" s="104"/>
      <c r="C24" s="84"/>
      <c r="D24" s="84"/>
      <c r="E24" s="84"/>
    </row>
    <row r="25" spans="1:5" s="10" customFormat="1" ht="47.25" hidden="1">
      <c r="A25" s="110" t="s">
        <v>191</v>
      </c>
      <c r="B25" s="104">
        <v>2</v>
      </c>
      <c r="C25" s="84"/>
      <c r="D25" s="84"/>
      <c r="E25" s="84"/>
    </row>
    <row r="26" spans="1:5" s="10" customFormat="1" ht="47.25" hidden="1">
      <c r="A26" s="110" t="s">
        <v>191</v>
      </c>
      <c r="B26" s="104">
        <v>3</v>
      </c>
      <c r="C26" s="84"/>
      <c r="D26" s="84"/>
      <c r="E26" s="84"/>
    </row>
    <row r="27" spans="1:5" s="10" customFormat="1" ht="15.75" hidden="1">
      <c r="A27" s="112" t="s">
        <v>190</v>
      </c>
      <c r="B27" s="104"/>
      <c r="C27" s="84">
        <f>SUM(C25:C26)</f>
        <v>0</v>
      </c>
      <c r="D27" s="84">
        <f>SUM(D25:D26)</f>
        <v>0</v>
      </c>
      <c r="E27" s="84">
        <f>SUM(E25:E26)</f>
        <v>0</v>
      </c>
    </row>
    <row r="28" spans="1:5" s="10" customFormat="1" ht="31.5">
      <c r="A28" s="111" t="s">
        <v>187</v>
      </c>
      <c r="B28" s="104"/>
      <c r="C28" s="84">
        <f>SUM(C29:C29)</f>
        <v>0</v>
      </c>
      <c r="D28" s="84">
        <f>SUM(D29:D29)</f>
        <v>114300</v>
      </c>
      <c r="E28" s="84">
        <f>SUM(E29:E29)</f>
        <v>0</v>
      </c>
    </row>
    <row r="29" spans="1:5" s="10" customFormat="1" ht="15.75">
      <c r="A29" s="89" t="s">
        <v>427</v>
      </c>
      <c r="B29" s="104">
        <v>2</v>
      </c>
      <c r="C29" s="84"/>
      <c r="D29" s="84">
        <v>114300</v>
      </c>
      <c r="E29" s="84">
        <v>0</v>
      </c>
    </row>
    <row r="30" spans="1:5" s="10" customFormat="1" ht="15.75" hidden="1">
      <c r="A30" s="89" t="s">
        <v>188</v>
      </c>
      <c r="B30" s="104">
        <v>2</v>
      </c>
      <c r="C30" s="84"/>
      <c r="D30" s="84"/>
      <c r="E30" s="84"/>
    </row>
    <row r="31" spans="1:5" s="10" customFormat="1" ht="31.5" hidden="1">
      <c r="A31" s="89" t="s">
        <v>189</v>
      </c>
      <c r="B31" s="104">
        <v>2</v>
      </c>
      <c r="C31" s="84"/>
      <c r="D31" s="84"/>
      <c r="E31" s="84"/>
    </row>
    <row r="32" spans="1:5" s="10" customFormat="1" ht="15.75">
      <c r="A32" s="89" t="s">
        <v>403</v>
      </c>
      <c r="B32" s="104"/>
      <c r="C32" s="84">
        <f>C33+C47</f>
        <v>649200</v>
      </c>
      <c r="D32" s="84">
        <f>D33+D47</f>
        <v>669200</v>
      </c>
      <c r="E32" s="84">
        <f>E33+E47</f>
        <v>729200</v>
      </c>
    </row>
    <row r="33" spans="1:5" s="10" customFormat="1" ht="15.75">
      <c r="A33" s="89" t="s">
        <v>404</v>
      </c>
      <c r="B33" s="104"/>
      <c r="C33" s="84">
        <f>SUM(C34:C46)</f>
        <v>649200</v>
      </c>
      <c r="D33" s="84">
        <f>SUM(D34:D46)</f>
        <v>649200</v>
      </c>
      <c r="E33" s="84">
        <f>SUM(E34:E46)</f>
        <v>709200</v>
      </c>
    </row>
    <row r="34" spans="1:5" s="10" customFormat="1" ht="15.75">
      <c r="A34" s="89" t="s">
        <v>406</v>
      </c>
      <c r="B34" s="104">
        <v>2</v>
      </c>
      <c r="C34" s="84">
        <v>50000</v>
      </c>
      <c r="D34" s="84">
        <v>50000</v>
      </c>
      <c r="E34" s="84">
        <v>50000</v>
      </c>
    </row>
    <row r="35" spans="1:5" s="10" customFormat="1" ht="47.25">
      <c r="A35" s="89" t="s">
        <v>414</v>
      </c>
      <c r="B35" s="104">
        <v>2</v>
      </c>
      <c r="C35" s="84">
        <v>289200</v>
      </c>
      <c r="D35" s="84">
        <v>289200</v>
      </c>
      <c r="E35" s="84">
        <v>291600</v>
      </c>
    </row>
    <row r="36" spans="1:5" s="10" customFormat="1" ht="31.5">
      <c r="A36" s="89" t="s">
        <v>407</v>
      </c>
      <c r="B36" s="104">
        <v>2</v>
      </c>
      <c r="C36" s="84">
        <v>100000</v>
      </c>
      <c r="D36" s="84">
        <v>100000</v>
      </c>
      <c r="E36" s="84"/>
    </row>
    <row r="37" spans="1:5" s="10" customFormat="1" ht="31.5" hidden="1">
      <c r="A37" s="89" t="s">
        <v>415</v>
      </c>
      <c r="B37" s="104">
        <v>2</v>
      </c>
      <c r="C37" s="84"/>
      <c r="D37" s="84"/>
      <c r="E37" s="84"/>
    </row>
    <row r="38" spans="1:5" s="10" customFormat="1" ht="31.5">
      <c r="A38" s="89" t="s">
        <v>413</v>
      </c>
      <c r="B38" s="104">
        <v>2</v>
      </c>
      <c r="C38" s="84">
        <v>40000</v>
      </c>
      <c r="D38" s="84">
        <v>40000</v>
      </c>
      <c r="E38" s="84"/>
    </row>
    <row r="39" spans="1:5" s="10" customFormat="1" ht="15.75" hidden="1">
      <c r="A39" s="89" t="s">
        <v>412</v>
      </c>
      <c r="B39" s="104">
        <v>2</v>
      </c>
      <c r="C39" s="84"/>
      <c r="D39" s="84"/>
      <c r="E39" s="84"/>
    </row>
    <row r="40" spans="1:5" s="10" customFormat="1" ht="15.75">
      <c r="A40" s="89" t="s">
        <v>411</v>
      </c>
      <c r="B40" s="104">
        <v>2</v>
      </c>
      <c r="C40" s="84">
        <v>100000</v>
      </c>
      <c r="D40" s="84">
        <v>100000</v>
      </c>
      <c r="E40" s="84">
        <v>180000</v>
      </c>
    </row>
    <row r="41" spans="1:5" s="10" customFormat="1" ht="31.5">
      <c r="A41" s="89" t="s">
        <v>410</v>
      </c>
      <c r="B41" s="104">
        <v>2</v>
      </c>
      <c r="C41" s="84">
        <v>50000</v>
      </c>
      <c r="D41" s="84">
        <v>50000</v>
      </c>
      <c r="E41" s="84">
        <v>5600</v>
      </c>
    </row>
    <row r="42" spans="1:5" s="10" customFormat="1" ht="31.5">
      <c r="A42" s="89" t="s">
        <v>409</v>
      </c>
      <c r="B42" s="104">
        <v>2</v>
      </c>
      <c r="C42" s="84">
        <v>20000</v>
      </c>
      <c r="D42" s="84">
        <v>20000</v>
      </c>
      <c r="E42" s="84">
        <v>20000</v>
      </c>
    </row>
    <row r="43" spans="1:5" s="10" customFormat="1" ht="15.75" hidden="1">
      <c r="A43" s="89" t="s">
        <v>458</v>
      </c>
      <c r="B43" s="104">
        <v>2</v>
      </c>
      <c r="C43" s="84"/>
      <c r="D43" s="84"/>
      <c r="E43" s="84"/>
    </row>
    <row r="44" spans="1:5" s="10" customFormat="1" ht="15.75" hidden="1">
      <c r="A44" s="89" t="s">
        <v>408</v>
      </c>
      <c r="B44" s="104">
        <v>2</v>
      </c>
      <c r="C44" s="84"/>
      <c r="D44" s="84"/>
      <c r="E44" s="84"/>
    </row>
    <row r="45" spans="1:5" s="10" customFormat="1" ht="15.75">
      <c r="A45" s="89" t="s">
        <v>416</v>
      </c>
      <c r="B45" s="104">
        <v>2</v>
      </c>
      <c r="C45" s="84"/>
      <c r="D45" s="84"/>
      <c r="E45" s="84">
        <v>162000</v>
      </c>
    </row>
    <row r="46" spans="1:5" s="10" customFormat="1" ht="15.75" hidden="1">
      <c r="A46" s="89" t="s">
        <v>417</v>
      </c>
      <c r="B46" s="104">
        <v>2</v>
      </c>
      <c r="C46" s="84"/>
      <c r="D46" s="84"/>
      <c r="E46" s="84"/>
    </row>
    <row r="47" spans="1:5" s="10" customFormat="1" ht="15.75">
      <c r="A47" s="89" t="s">
        <v>405</v>
      </c>
      <c r="B47" s="104"/>
      <c r="C47" s="84">
        <f>SUM(C48:C57)</f>
        <v>0</v>
      </c>
      <c r="D47" s="84">
        <f>SUM(D48:D57)</f>
        <v>20000</v>
      </c>
      <c r="E47" s="84">
        <f>SUM(E48:E57)</f>
        <v>20000</v>
      </c>
    </row>
    <row r="48" spans="1:5" s="10" customFormat="1" ht="15.75" hidden="1">
      <c r="A48" s="89" t="s">
        <v>418</v>
      </c>
      <c r="B48" s="104">
        <v>2</v>
      </c>
      <c r="C48" s="84"/>
      <c r="D48" s="84"/>
      <c r="E48" s="84"/>
    </row>
    <row r="49" spans="1:5" s="10" customFormat="1" ht="31.5" hidden="1">
      <c r="A49" s="89" t="s">
        <v>419</v>
      </c>
      <c r="B49" s="104">
        <v>2</v>
      </c>
      <c r="C49" s="84"/>
      <c r="D49" s="84"/>
      <c r="E49" s="84"/>
    </row>
    <row r="50" spans="1:5" s="10" customFormat="1" ht="31.5" hidden="1">
      <c r="A50" s="89" t="s">
        <v>420</v>
      </c>
      <c r="B50" s="104">
        <v>2</v>
      </c>
      <c r="C50" s="84"/>
      <c r="D50" s="84"/>
      <c r="E50" s="84"/>
    </row>
    <row r="51" spans="1:5" s="10" customFormat="1" ht="15.75">
      <c r="A51" s="89" t="s">
        <v>421</v>
      </c>
      <c r="B51" s="104">
        <v>2</v>
      </c>
      <c r="C51" s="84"/>
      <c r="D51" s="84">
        <v>20000</v>
      </c>
      <c r="E51" s="84">
        <v>20000</v>
      </c>
    </row>
    <row r="52" spans="1:5" s="10" customFormat="1" ht="15.75" hidden="1">
      <c r="A52" s="89" t="s">
        <v>422</v>
      </c>
      <c r="B52" s="104">
        <v>2</v>
      </c>
      <c r="C52" s="84"/>
      <c r="D52" s="84"/>
      <c r="E52" s="84"/>
    </row>
    <row r="53" spans="1:5" s="10" customFormat="1" ht="15.75" hidden="1">
      <c r="A53" s="89" t="s">
        <v>423</v>
      </c>
      <c r="B53" s="104">
        <v>2</v>
      </c>
      <c r="C53" s="84"/>
      <c r="D53" s="84"/>
      <c r="E53" s="84"/>
    </row>
    <row r="54" spans="1:5" s="10" customFormat="1" ht="15.75" hidden="1">
      <c r="A54" s="89" t="s">
        <v>424</v>
      </c>
      <c r="B54" s="104">
        <v>2</v>
      </c>
      <c r="C54" s="84"/>
      <c r="D54" s="84"/>
      <c r="E54" s="84"/>
    </row>
    <row r="55" spans="1:5" s="10" customFormat="1" ht="15.75" hidden="1">
      <c r="A55" s="89" t="s">
        <v>457</v>
      </c>
      <c r="B55" s="104">
        <v>2</v>
      </c>
      <c r="C55" s="84"/>
      <c r="D55" s="84"/>
      <c r="E55" s="84"/>
    </row>
    <row r="56" spans="1:5" s="10" customFormat="1" ht="15.75" hidden="1">
      <c r="A56" s="89" t="s">
        <v>425</v>
      </c>
      <c r="B56" s="104">
        <v>2</v>
      </c>
      <c r="C56" s="84"/>
      <c r="D56" s="84"/>
      <c r="E56" s="84"/>
    </row>
    <row r="57" spans="1:5" s="10" customFormat="1" ht="15.75" hidden="1">
      <c r="A57" s="89" t="s">
        <v>426</v>
      </c>
      <c r="B57" s="104">
        <v>2</v>
      </c>
      <c r="C57" s="84"/>
      <c r="D57" s="84"/>
      <c r="E57" s="84"/>
    </row>
    <row r="58" spans="1:5" s="10" customFormat="1" ht="15.75">
      <c r="A58" s="112" t="s">
        <v>185</v>
      </c>
      <c r="B58" s="104"/>
      <c r="C58" s="84">
        <f>SUM(C30:C32)+SUM(C28:C28)</f>
        <v>649200</v>
      </c>
      <c r="D58" s="84">
        <f>SUM(D30:D32)+SUM(D28:D28)</f>
        <v>783500</v>
      </c>
      <c r="E58" s="84">
        <f>SUM(E30:E32)+SUM(E28:E28)</f>
        <v>729200</v>
      </c>
    </row>
    <row r="59" spans="1:5" s="10" customFormat="1" ht="15.75">
      <c r="A59" s="43" t="s">
        <v>183</v>
      </c>
      <c r="B59" s="104"/>
      <c r="C59" s="86">
        <f>SUM(C60:C62)</f>
        <v>649200</v>
      </c>
      <c r="D59" s="86">
        <f>SUM(D60:D62)</f>
        <v>783500</v>
      </c>
      <c r="E59" s="86">
        <f>SUM(E60:E62)</f>
        <v>729200</v>
      </c>
    </row>
    <row r="60" spans="1:5" s="10" customFormat="1" ht="15.75">
      <c r="A60" s="89" t="s">
        <v>395</v>
      </c>
      <c r="B60" s="102">
        <v>1</v>
      </c>
      <c r="C60" s="84">
        <f>SUMIF($B$19:$B$59,"1",C$19:C$59)</f>
        <v>0</v>
      </c>
      <c r="D60" s="84">
        <f>SUMIF($B$19:$B$59,"1",D$19:D$59)</f>
        <v>0</v>
      </c>
      <c r="E60" s="84">
        <f>SUMIF($B$19:$B$59,"1",E$19:E$59)</f>
        <v>0</v>
      </c>
    </row>
    <row r="61" spans="1:5" s="10" customFormat="1" ht="15.75">
      <c r="A61" s="89" t="s">
        <v>240</v>
      </c>
      <c r="B61" s="102">
        <v>2</v>
      </c>
      <c r="C61" s="84">
        <f>SUMIF($B$19:$B$59,"2",C$19:C$59)</f>
        <v>649200</v>
      </c>
      <c r="D61" s="84">
        <f>SUMIF($B$19:$B$59,"2",D$19:D$59)</f>
        <v>783500</v>
      </c>
      <c r="E61" s="84">
        <f>SUMIF($B$19:$B$59,"2",E$19:E$59)</f>
        <v>729200</v>
      </c>
    </row>
    <row r="62" spans="1:5" s="10" customFormat="1" ht="15.75">
      <c r="A62" s="89" t="s">
        <v>137</v>
      </c>
      <c r="B62" s="102">
        <v>3</v>
      </c>
      <c r="C62" s="84">
        <f>SUMIF($B$19:$B$59,"3",C$19:C$59)</f>
        <v>0</v>
      </c>
      <c r="D62" s="84">
        <f>SUMIF($B$19:$B$59,"3",D$19:D$59)</f>
        <v>0</v>
      </c>
      <c r="E62" s="84">
        <f>SUMIF($B$19:$B$59,"3",E$19:E$59)</f>
        <v>0</v>
      </c>
    </row>
    <row r="63" spans="1:5" s="10" customFormat="1" ht="15.75">
      <c r="A63" s="67" t="s">
        <v>241</v>
      </c>
      <c r="B63" s="17"/>
      <c r="C63" s="84"/>
      <c r="D63" s="84"/>
      <c r="E63" s="84"/>
    </row>
    <row r="64" spans="1:5" s="10" customFormat="1" ht="15.75" hidden="1">
      <c r="A64" s="64" t="s">
        <v>195</v>
      </c>
      <c r="B64" s="17"/>
      <c r="C64" s="84"/>
      <c r="D64" s="84"/>
      <c r="E64" s="84"/>
    </row>
    <row r="65" spans="1:5" s="10" customFormat="1" ht="31.5">
      <c r="A65" s="64" t="s">
        <v>582</v>
      </c>
      <c r="B65" s="17">
        <v>2</v>
      </c>
      <c r="C65" s="84">
        <v>0</v>
      </c>
      <c r="D65" s="84">
        <v>159951</v>
      </c>
      <c r="E65" s="84">
        <v>159951</v>
      </c>
    </row>
    <row r="66" spans="1:5" s="10" customFormat="1" ht="31.5" hidden="1">
      <c r="A66" s="64" t="s">
        <v>582</v>
      </c>
      <c r="B66" s="17">
        <v>2</v>
      </c>
      <c r="C66" s="84"/>
      <c r="D66" s="84"/>
      <c r="E66" s="84"/>
    </row>
    <row r="67" spans="1:5" s="10" customFormat="1" ht="31.5" hidden="1">
      <c r="A67" s="64" t="s">
        <v>582</v>
      </c>
      <c r="B67" s="17">
        <v>2</v>
      </c>
      <c r="C67" s="84"/>
      <c r="D67" s="84"/>
      <c r="E67" s="84"/>
    </row>
    <row r="68" spans="1:5" s="10" customFormat="1" ht="31.5" hidden="1">
      <c r="A68" s="64" t="s">
        <v>582</v>
      </c>
      <c r="B68" s="17">
        <v>2</v>
      </c>
      <c r="C68" s="84"/>
      <c r="D68" s="84"/>
      <c r="E68" s="84"/>
    </row>
    <row r="69" spans="1:5" s="10" customFormat="1" ht="31.5" hidden="1">
      <c r="A69" s="64" t="s">
        <v>582</v>
      </c>
      <c r="B69" s="17">
        <v>2</v>
      </c>
      <c r="C69" s="84"/>
      <c r="D69" s="84"/>
      <c r="E69" s="84"/>
    </row>
    <row r="70" spans="1:5" s="10" customFormat="1" ht="31.5" hidden="1">
      <c r="A70" s="64" t="s">
        <v>582</v>
      </c>
      <c r="B70" s="17">
        <v>2</v>
      </c>
      <c r="C70" s="84"/>
      <c r="D70" s="84"/>
      <c r="E70" s="84"/>
    </row>
    <row r="71" spans="1:5" s="10" customFormat="1" ht="31.5" hidden="1">
      <c r="A71" s="64" t="s">
        <v>582</v>
      </c>
      <c r="B71" s="17">
        <v>2</v>
      </c>
      <c r="C71" s="84"/>
      <c r="D71" s="84"/>
      <c r="E71" s="84"/>
    </row>
    <row r="72" spans="1:5" s="10" customFormat="1" ht="31.5" hidden="1">
      <c r="A72" s="64" t="s">
        <v>582</v>
      </c>
      <c r="B72" s="17">
        <v>2</v>
      </c>
      <c r="C72" s="84"/>
      <c r="D72" s="84"/>
      <c r="E72" s="84"/>
    </row>
    <row r="73" spans="1:5" s="10" customFormat="1" ht="31.5" hidden="1">
      <c r="A73" s="64" t="s">
        <v>582</v>
      </c>
      <c r="B73" s="17">
        <v>2</v>
      </c>
      <c r="C73" s="84"/>
      <c r="D73" s="84"/>
      <c r="E73" s="84"/>
    </row>
    <row r="74" spans="1:5" s="10" customFormat="1" ht="31.5" hidden="1">
      <c r="A74" s="64" t="s">
        <v>582</v>
      </c>
      <c r="B74" s="17">
        <v>2</v>
      </c>
      <c r="C74" s="84"/>
      <c r="D74" s="84"/>
      <c r="E74" s="84"/>
    </row>
    <row r="75" spans="1:5" s="10" customFormat="1" ht="31.5" hidden="1">
      <c r="A75" s="64" t="s">
        <v>582</v>
      </c>
      <c r="B75" s="17">
        <v>2</v>
      </c>
      <c r="C75" s="84"/>
      <c r="D75" s="84"/>
      <c r="E75" s="84"/>
    </row>
    <row r="76" spans="1:5" s="10" customFormat="1" ht="31.5" hidden="1">
      <c r="A76" s="64" t="s">
        <v>582</v>
      </c>
      <c r="B76" s="17">
        <v>2</v>
      </c>
      <c r="C76" s="84">
        <f>SUM(C74:C75)</f>
        <v>0</v>
      </c>
      <c r="D76" s="84">
        <f>SUM(D74:D75)</f>
        <v>0</v>
      </c>
      <c r="E76" s="84">
        <f>SUM(E74:E75)</f>
        <v>0</v>
      </c>
    </row>
    <row r="77" spans="1:5" s="10" customFormat="1" ht="31.5">
      <c r="A77" s="64" t="s">
        <v>583</v>
      </c>
      <c r="B77" s="17">
        <v>2</v>
      </c>
      <c r="C77" s="84">
        <v>0</v>
      </c>
      <c r="D77" s="84">
        <v>72299</v>
      </c>
      <c r="E77" s="84">
        <v>72299</v>
      </c>
    </row>
    <row r="78" spans="1:5" s="10" customFormat="1" ht="15.75">
      <c r="A78" s="89" t="s">
        <v>142</v>
      </c>
      <c r="B78" s="17">
        <v>2</v>
      </c>
      <c r="C78" s="84">
        <v>634321</v>
      </c>
      <c r="D78" s="84">
        <v>634321</v>
      </c>
      <c r="E78" s="84">
        <v>634321</v>
      </c>
    </row>
    <row r="79" spans="1:5" s="10" customFormat="1" ht="15.75">
      <c r="A79" s="88" t="s">
        <v>450</v>
      </c>
      <c r="B79" s="104">
        <v>2</v>
      </c>
      <c r="C79" s="84"/>
      <c r="D79" s="84"/>
      <c r="E79" s="84"/>
    </row>
    <row r="80" spans="1:5" s="10" customFormat="1" ht="15.75">
      <c r="A80" s="88" t="s">
        <v>523</v>
      </c>
      <c r="B80" s="104">
        <v>2</v>
      </c>
      <c r="C80" s="84">
        <v>9410</v>
      </c>
      <c r="D80" s="84">
        <v>9410</v>
      </c>
      <c r="E80" s="84">
        <v>9410</v>
      </c>
    </row>
    <row r="81" spans="1:5" s="10" customFormat="1" ht="15.75" hidden="1">
      <c r="A81" s="88" t="s">
        <v>451</v>
      </c>
      <c r="B81" s="104">
        <v>2</v>
      </c>
      <c r="C81" s="84"/>
      <c r="D81" s="84"/>
      <c r="E81" s="84"/>
    </row>
    <row r="82" spans="1:5" s="10" customFormat="1" ht="15.75" hidden="1">
      <c r="A82" s="88" t="s">
        <v>460</v>
      </c>
      <c r="B82" s="104">
        <v>2</v>
      </c>
      <c r="C82" s="84"/>
      <c r="D82" s="84"/>
      <c r="E82" s="84"/>
    </row>
    <row r="83" spans="1:5" s="10" customFormat="1" ht="15.75" hidden="1">
      <c r="A83" s="88" t="s">
        <v>452</v>
      </c>
      <c r="B83" s="104">
        <v>2</v>
      </c>
      <c r="C83" s="84"/>
      <c r="D83" s="84"/>
      <c r="E83" s="84"/>
    </row>
    <row r="84" spans="1:5" s="10" customFormat="1" ht="15.75" hidden="1">
      <c r="A84" s="88" t="s">
        <v>461</v>
      </c>
      <c r="B84" s="104">
        <v>2</v>
      </c>
      <c r="C84" s="84"/>
      <c r="D84" s="84"/>
      <c r="E84" s="84"/>
    </row>
    <row r="85" spans="1:5" s="10" customFormat="1" ht="15.75">
      <c r="A85" s="131" t="s">
        <v>519</v>
      </c>
      <c r="B85" s="104">
        <v>2</v>
      </c>
      <c r="C85" s="84">
        <v>10000</v>
      </c>
      <c r="D85" s="84">
        <v>10000</v>
      </c>
      <c r="E85" s="84">
        <v>10000</v>
      </c>
    </row>
    <row r="86" spans="1:5" s="10" customFormat="1" ht="31.5">
      <c r="A86" s="111" t="s">
        <v>197</v>
      </c>
      <c r="B86" s="17"/>
      <c r="C86" s="84">
        <f>SUM(C78:C85)</f>
        <v>653731</v>
      </c>
      <c r="D86" s="84">
        <f>SUM(D78:D85)</f>
        <v>653731</v>
      </c>
      <c r="E86" s="84">
        <f>SUM(E78:E85)</f>
        <v>653731</v>
      </c>
    </row>
    <row r="87" spans="1:5" s="10" customFormat="1" ht="15.75" hidden="1">
      <c r="A87" s="88" t="s">
        <v>462</v>
      </c>
      <c r="B87" s="104">
        <v>2</v>
      </c>
      <c r="C87" s="84"/>
      <c r="D87" s="84"/>
      <c r="E87" s="84"/>
    </row>
    <row r="88" spans="1:5" s="10" customFormat="1" ht="15.75" hidden="1">
      <c r="A88" s="88" t="s">
        <v>463</v>
      </c>
      <c r="B88" s="104">
        <v>2</v>
      </c>
      <c r="C88" s="84"/>
      <c r="D88" s="84"/>
      <c r="E88" s="84"/>
    </row>
    <row r="89" spans="1:5" s="10" customFormat="1" ht="15.75" hidden="1">
      <c r="A89" s="88" t="s">
        <v>464</v>
      </c>
      <c r="B89" s="104">
        <v>2</v>
      </c>
      <c r="C89" s="84"/>
      <c r="D89" s="84"/>
      <c r="E89" s="84"/>
    </row>
    <row r="90" spans="1:5" s="10" customFormat="1" ht="15.75" hidden="1">
      <c r="A90" s="88" t="s">
        <v>465</v>
      </c>
      <c r="B90" s="104">
        <v>2</v>
      </c>
      <c r="C90" s="84"/>
      <c r="D90" s="84"/>
      <c r="E90" s="84"/>
    </row>
    <row r="91" spans="1:5" s="10" customFormat="1" ht="15.75" hidden="1">
      <c r="A91" s="88" t="s">
        <v>466</v>
      </c>
      <c r="B91" s="104">
        <v>2</v>
      </c>
      <c r="C91" s="84"/>
      <c r="D91" s="84"/>
      <c r="E91" s="84"/>
    </row>
    <row r="92" spans="1:5" s="10" customFormat="1" ht="15.75">
      <c r="A92" s="88" t="s">
        <v>525</v>
      </c>
      <c r="B92" s="104">
        <v>2</v>
      </c>
      <c r="C92" s="84">
        <v>159789</v>
      </c>
      <c r="D92" s="84">
        <v>159789</v>
      </c>
      <c r="E92" s="84">
        <v>159789</v>
      </c>
    </row>
    <row r="93" spans="1:5" s="10" customFormat="1" ht="15.75">
      <c r="A93" s="88" t="s">
        <v>468</v>
      </c>
      <c r="B93" s="17">
        <v>2</v>
      </c>
      <c r="C93" s="84"/>
      <c r="D93" s="84"/>
      <c r="E93" s="84"/>
    </row>
    <row r="94" spans="1:5" s="10" customFormat="1" ht="15.75">
      <c r="A94" s="88" t="s">
        <v>526</v>
      </c>
      <c r="B94" s="17">
        <v>2</v>
      </c>
      <c r="C94" s="84">
        <v>30000</v>
      </c>
      <c r="D94" s="84">
        <v>30000</v>
      </c>
      <c r="E94" s="84">
        <v>30000</v>
      </c>
    </row>
    <row r="95" spans="1:5" s="10" customFormat="1" ht="15.75" hidden="1">
      <c r="A95" s="88" t="s">
        <v>131</v>
      </c>
      <c r="B95" s="17"/>
      <c r="C95" s="84"/>
      <c r="D95" s="84"/>
      <c r="E95" s="84"/>
    </row>
    <row r="96" spans="1:5" s="10" customFormat="1" ht="15.75" hidden="1">
      <c r="A96" s="88" t="s">
        <v>131</v>
      </c>
      <c r="B96" s="17"/>
      <c r="C96" s="84"/>
      <c r="D96" s="84"/>
      <c r="E96" s="84"/>
    </row>
    <row r="97" spans="1:5" s="10" customFormat="1" ht="15.75">
      <c r="A97" s="111" t="s">
        <v>198</v>
      </c>
      <c r="B97" s="17"/>
      <c r="C97" s="84">
        <f>SUM(C87:C96)</f>
        <v>189789</v>
      </c>
      <c r="D97" s="84">
        <f>SUM(D87:D96)</f>
        <v>189789</v>
      </c>
      <c r="E97" s="84">
        <f>SUM(E87:E96)</f>
        <v>189789</v>
      </c>
    </row>
    <row r="98" spans="1:5" s="10" customFormat="1" ht="15.75" customHeight="1">
      <c r="A98" s="112" t="s">
        <v>196</v>
      </c>
      <c r="B98" s="17"/>
      <c r="C98" s="84">
        <f>C76+C86+C97</f>
        <v>843520</v>
      </c>
      <c r="D98" s="84">
        <f>D76+D86+D97</f>
        <v>843520</v>
      </c>
      <c r="E98" s="84">
        <f>E76+E86+E97</f>
        <v>843520</v>
      </c>
    </row>
    <row r="99" spans="1:5" s="10" customFormat="1" ht="15.75" hidden="1">
      <c r="A99" s="64"/>
      <c r="B99" s="104"/>
      <c r="C99" s="84"/>
      <c r="D99" s="84"/>
      <c r="E99" s="84"/>
    </row>
    <row r="100" spans="1:5" s="10" customFormat="1" ht="31.5" hidden="1">
      <c r="A100" s="64" t="s">
        <v>199</v>
      </c>
      <c r="B100" s="104"/>
      <c r="C100" s="84"/>
      <c r="D100" s="84"/>
      <c r="E100" s="84"/>
    </row>
    <row r="101" spans="1:5" s="10" customFormat="1" ht="15.75">
      <c r="A101" s="89" t="s">
        <v>446</v>
      </c>
      <c r="B101" s="104">
        <v>2</v>
      </c>
      <c r="C101" s="84">
        <v>150000</v>
      </c>
      <c r="D101" s="84">
        <v>150000</v>
      </c>
      <c r="E101" s="84">
        <v>150000</v>
      </c>
    </row>
    <row r="102" spans="1:5" s="10" customFormat="1" ht="47.25">
      <c r="A102" s="64" t="s">
        <v>200</v>
      </c>
      <c r="B102" s="104"/>
      <c r="C102" s="84">
        <f>SUM(C101)</f>
        <v>150000</v>
      </c>
      <c r="D102" s="84">
        <f>SUM(D101)</f>
        <v>150000</v>
      </c>
      <c r="E102" s="84">
        <f>SUM(E101)</f>
        <v>150000</v>
      </c>
    </row>
    <row r="103" spans="1:5" s="10" customFormat="1" ht="15.75" hidden="1">
      <c r="A103" s="64" t="s">
        <v>201</v>
      </c>
      <c r="B103" s="104"/>
      <c r="C103" s="84"/>
      <c r="D103" s="84"/>
      <c r="E103" s="84"/>
    </row>
    <row r="104" spans="1:5" s="10" customFormat="1" ht="15.75" hidden="1">
      <c r="A104" s="64" t="s">
        <v>202</v>
      </c>
      <c r="B104" s="104"/>
      <c r="C104" s="84"/>
      <c r="D104" s="84"/>
      <c r="E104" s="84"/>
    </row>
    <row r="105" spans="1:5" s="10" customFormat="1" ht="15.75" hidden="1">
      <c r="A105" s="124" t="s">
        <v>449</v>
      </c>
      <c r="B105" s="104">
        <v>2</v>
      </c>
      <c r="C105" s="84"/>
      <c r="D105" s="84"/>
      <c r="E105" s="84"/>
    </row>
    <row r="106" spans="1:5" s="10" customFormat="1" ht="15.75" hidden="1">
      <c r="A106" s="124" t="s">
        <v>470</v>
      </c>
      <c r="B106" s="104">
        <v>2</v>
      </c>
      <c r="C106" s="84"/>
      <c r="D106" s="84"/>
      <c r="E106" s="84"/>
    </row>
    <row r="107" spans="1:5" s="10" customFormat="1" ht="15.75">
      <c r="A107" s="124" t="s">
        <v>448</v>
      </c>
      <c r="B107" s="104">
        <v>2</v>
      </c>
      <c r="C107" s="84"/>
      <c r="D107" s="84"/>
      <c r="E107" s="84"/>
    </row>
    <row r="108" spans="1:5" s="10" customFormat="1" ht="15.75">
      <c r="A108" s="124" t="s">
        <v>471</v>
      </c>
      <c r="B108" s="104">
        <v>2</v>
      </c>
      <c r="C108" s="84">
        <v>50000</v>
      </c>
      <c r="D108" s="84">
        <v>40000</v>
      </c>
      <c r="E108" s="84">
        <v>40000</v>
      </c>
    </row>
    <row r="109" spans="1:5" s="10" customFormat="1" ht="15.75">
      <c r="A109" s="113" t="s">
        <v>203</v>
      </c>
      <c r="B109" s="104"/>
      <c r="C109" s="84">
        <f>SUM(C105:C108)</f>
        <v>50000</v>
      </c>
      <c r="D109" s="84">
        <f>SUM(D105:D108)</f>
        <v>40000</v>
      </c>
      <c r="E109" s="84">
        <f>SUM(E105:E108)</f>
        <v>40000</v>
      </c>
    </row>
    <row r="110" spans="1:5" s="10" customFormat="1" ht="15.75" hidden="1">
      <c r="A110" s="89" t="s">
        <v>155</v>
      </c>
      <c r="B110" s="104">
        <v>2</v>
      </c>
      <c r="C110" s="84"/>
      <c r="D110" s="84"/>
      <c r="E110" s="84"/>
    </row>
    <row r="111" spans="1:5" s="10" customFormat="1" ht="15.75" hidden="1">
      <c r="A111" s="89"/>
      <c r="B111" s="104"/>
      <c r="C111" s="84"/>
      <c r="D111" s="84"/>
      <c r="E111" s="84"/>
    </row>
    <row r="112" spans="1:5" s="10" customFormat="1" ht="15.75" hidden="1">
      <c r="A112" s="113" t="s">
        <v>154</v>
      </c>
      <c r="B112" s="104"/>
      <c r="C112" s="84">
        <f>SUM(C110:C111)</f>
        <v>0</v>
      </c>
      <c r="D112" s="84">
        <f>SUM(D110:D111)</f>
        <v>0</v>
      </c>
      <c r="E112" s="84">
        <f>SUM(E110:E111)</f>
        <v>0</v>
      </c>
    </row>
    <row r="113" spans="1:5" s="10" customFormat="1" ht="15.75" hidden="1">
      <c r="A113" s="64"/>
      <c r="B113" s="104">
        <v>2</v>
      </c>
      <c r="C113" s="84"/>
      <c r="D113" s="84"/>
      <c r="E113" s="84"/>
    </row>
    <row r="114" spans="1:5" s="10" customFormat="1" ht="15.75">
      <c r="A114" s="89" t="s">
        <v>609</v>
      </c>
      <c r="B114" s="104">
        <v>2</v>
      </c>
      <c r="C114" s="84"/>
      <c r="D114" s="84">
        <v>43300</v>
      </c>
      <c r="E114" s="84">
        <v>43300</v>
      </c>
    </row>
    <row r="115" spans="1:5" s="10" customFormat="1" ht="15.75">
      <c r="A115" s="113" t="s">
        <v>204</v>
      </c>
      <c r="B115" s="104"/>
      <c r="C115" s="84">
        <f>SUM(C113:C114)</f>
        <v>0</v>
      </c>
      <c r="D115" s="84">
        <f>SUM(D113:D114)</f>
        <v>43300</v>
      </c>
      <c r="E115" s="84">
        <f>SUM(E113:E114)</f>
        <v>43300</v>
      </c>
    </row>
    <row r="116" spans="1:5" s="10" customFormat="1" ht="15.75" hidden="1">
      <c r="A116" s="68"/>
      <c r="B116" s="104"/>
      <c r="C116" s="84"/>
      <c r="D116" s="84"/>
      <c r="E116" s="84"/>
    </row>
    <row r="117" spans="1:5" s="10" customFormat="1" ht="15.75" hidden="1">
      <c r="A117" s="64"/>
      <c r="B117" s="104"/>
      <c r="C117" s="84"/>
      <c r="D117" s="84"/>
      <c r="E117" s="84"/>
    </row>
    <row r="118" spans="1:5" s="10" customFormat="1" ht="31.5">
      <c r="A118" s="112" t="s">
        <v>428</v>
      </c>
      <c r="B118" s="104"/>
      <c r="C118" s="84">
        <f>C109+C112+C115</f>
        <v>50000</v>
      </c>
      <c r="D118" s="84">
        <f>D109+D112+D115</f>
        <v>83300</v>
      </c>
      <c r="E118" s="84">
        <f>E109+E112+E115</f>
        <v>83300</v>
      </c>
    </row>
    <row r="119" spans="1:5" s="10" customFormat="1" ht="15.75">
      <c r="A119" s="89" t="s">
        <v>223</v>
      </c>
      <c r="B119" s="104">
        <v>2</v>
      </c>
      <c r="C119" s="84">
        <v>171592</v>
      </c>
      <c r="D119" s="84">
        <v>49509</v>
      </c>
      <c r="E119" s="84">
        <v>24509</v>
      </c>
    </row>
    <row r="120" spans="1:5" s="10" customFormat="1" ht="15.75">
      <c r="A120" s="89" t="s">
        <v>224</v>
      </c>
      <c r="B120" s="104">
        <v>2</v>
      </c>
      <c r="C120" s="84"/>
      <c r="D120" s="84"/>
      <c r="E120" s="84"/>
    </row>
    <row r="121" spans="1:5" s="10" customFormat="1" ht="15.75">
      <c r="A121" s="64" t="s">
        <v>429</v>
      </c>
      <c r="B121" s="104"/>
      <c r="C121" s="84">
        <f>SUM(C119:C120)</f>
        <v>171592</v>
      </c>
      <c r="D121" s="84">
        <f>SUM(D119:D120)</f>
        <v>49509</v>
      </c>
      <c r="E121" s="84">
        <f>SUM(E119:E120)</f>
        <v>24509</v>
      </c>
    </row>
    <row r="122" spans="1:5" s="10" customFormat="1" ht="15.75">
      <c r="A122" s="66" t="s">
        <v>241</v>
      </c>
      <c r="B122" s="104"/>
      <c r="C122" s="86">
        <f>SUM(C123:C123:C125)</f>
        <v>1215112</v>
      </c>
      <c r="D122" s="86">
        <f>SUM(D123:D123:D125)</f>
        <v>1358579</v>
      </c>
      <c r="E122" s="86">
        <f>SUM(E123:E123:E125)</f>
        <v>1333579</v>
      </c>
    </row>
    <row r="123" spans="1:5" s="10" customFormat="1" ht="15.75">
      <c r="A123" s="89" t="s">
        <v>395</v>
      </c>
      <c r="B123" s="102">
        <v>1</v>
      </c>
      <c r="C123" s="84">
        <f>SUMIF($B$63:$B$122,"1",C$63:C$122)</f>
        <v>0</v>
      </c>
      <c r="D123" s="84">
        <f>SUMIF($B$63:$B$122,"1",D$63:D$122)</f>
        <v>0</v>
      </c>
      <c r="E123" s="84">
        <f>SUMIF($B$63:$B$122,"1",E$63:E$122)</f>
        <v>0</v>
      </c>
    </row>
    <row r="124" spans="1:5" s="10" customFormat="1" ht="15.75">
      <c r="A124" s="89" t="s">
        <v>240</v>
      </c>
      <c r="B124" s="102">
        <v>2</v>
      </c>
      <c r="C124" s="84">
        <f>SUMIF($B$63:$B$122,"2",C$63:C$122)</f>
        <v>1215112</v>
      </c>
      <c r="D124" s="84">
        <f>SUMIF($B$63:$B$122,"2",D$63:D$122)</f>
        <v>1358579</v>
      </c>
      <c r="E124" s="84">
        <f>SUMIF($B$63:$B$122,"2",E$63:E$122)</f>
        <v>1333579</v>
      </c>
    </row>
    <row r="125" spans="1:5" s="10" customFormat="1" ht="15.75">
      <c r="A125" s="89" t="s">
        <v>137</v>
      </c>
      <c r="B125" s="102">
        <v>3</v>
      </c>
      <c r="C125" s="84">
        <f>SUMIF($B$63:$B$122,"3",C$63:C$122)</f>
        <v>0</v>
      </c>
      <c r="D125" s="84">
        <f>SUMIF($B$63:$B$122,"3",D$63:D$122)</f>
        <v>0</v>
      </c>
      <c r="E125" s="84">
        <f>SUMIF($B$63:$B$122,"3",E$63:E$122)</f>
        <v>0</v>
      </c>
    </row>
    <row r="126" spans="1:5" ht="15.75">
      <c r="A126" s="68" t="s">
        <v>93</v>
      </c>
      <c r="B126" s="104"/>
      <c r="C126" s="84"/>
      <c r="D126" s="84"/>
      <c r="E126" s="84"/>
    </row>
    <row r="127" spans="1:5" ht="15.75">
      <c r="A127" s="43" t="s">
        <v>242</v>
      </c>
      <c r="B127" s="104"/>
      <c r="C127" s="86">
        <f>SUM(C128:C130)</f>
        <v>0</v>
      </c>
      <c r="D127" s="86">
        <f>SUM(D128:D130)</f>
        <v>0</v>
      </c>
      <c r="E127" s="86">
        <f>SUM(E128:E130)</f>
        <v>1307780</v>
      </c>
    </row>
    <row r="128" spans="1:5" ht="15.75">
      <c r="A128" s="89" t="s">
        <v>395</v>
      </c>
      <c r="B128" s="102">
        <v>1</v>
      </c>
      <c r="C128" s="84">
        <f>Felh!J27</f>
        <v>0</v>
      </c>
      <c r="D128" s="84">
        <f>Felh!K27</f>
        <v>0</v>
      </c>
      <c r="E128" s="84">
        <f>Felh!L27</f>
        <v>0</v>
      </c>
    </row>
    <row r="129" spans="1:5" ht="15.75">
      <c r="A129" s="89" t="s">
        <v>240</v>
      </c>
      <c r="B129" s="102">
        <v>2</v>
      </c>
      <c r="C129" s="84">
        <f>Felh!J28</f>
        <v>0</v>
      </c>
      <c r="D129" s="84">
        <f>Felh!K28</f>
        <v>0</v>
      </c>
      <c r="E129" s="84">
        <f>Felh!L28</f>
        <v>1307780</v>
      </c>
    </row>
    <row r="130" spans="1:5" ht="15.75">
      <c r="A130" s="89" t="s">
        <v>137</v>
      </c>
      <c r="B130" s="102">
        <v>3</v>
      </c>
      <c r="C130" s="84">
        <f>Felh!J29</f>
        <v>0</v>
      </c>
      <c r="D130" s="84">
        <f>Felh!K29</f>
        <v>0</v>
      </c>
      <c r="E130" s="84">
        <f>Felh!L29</f>
        <v>0</v>
      </c>
    </row>
    <row r="131" spans="1:5" ht="15.75">
      <c r="A131" s="43" t="s">
        <v>243</v>
      </c>
      <c r="B131" s="104"/>
      <c r="C131" s="86">
        <f>SUM(C132:C134)</f>
        <v>2541636</v>
      </c>
      <c r="D131" s="86">
        <f>SUM(D132:D134)</f>
        <v>3595424</v>
      </c>
      <c r="E131" s="86">
        <f>SUM(E132:E134)</f>
        <v>5749092</v>
      </c>
    </row>
    <row r="132" spans="1:5" ht="15.75">
      <c r="A132" s="89" t="s">
        <v>395</v>
      </c>
      <c r="B132" s="102">
        <v>1</v>
      </c>
      <c r="C132" s="84">
        <f>Felh!J44</f>
        <v>0</v>
      </c>
      <c r="D132" s="84">
        <f>Felh!K44</f>
        <v>0</v>
      </c>
      <c r="E132" s="84">
        <f>Felh!L44</f>
        <v>0</v>
      </c>
    </row>
    <row r="133" spans="1:5" ht="15.75">
      <c r="A133" s="89" t="s">
        <v>240</v>
      </c>
      <c r="B133" s="102">
        <v>2</v>
      </c>
      <c r="C133" s="84">
        <f>Felh!J45</f>
        <v>2541636</v>
      </c>
      <c r="D133" s="84">
        <f>Felh!K45</f>
        <v>3595424</v>
      </c>
      <c r="E133" s="84">
        <f>Felh!L45</f>
        <v>5749092</v>
      </c>
    </row>
    <row r="134" spans="1:5" ht="15" customHeight="1">
      <c r="A134" s="89" t="s">
        <v>137</v>
      </c>
      <c r="B134" s="102">
        <v>3</v>
      </c>
      <c r="C134" s="84">
        <f>Felh!J46</f>
        <v>0</v>
      </c>
      <c r="D134" s="84">
        <f>Felh!K46</f>
        <v>0</v>
      </c>
      <c r="E134" s="84">
        <f>Felh!L46</f>
        <v>0</v>
      </c>
    </row>
    <row r="135" spans="1:5" ht="15.75">
      <c r="A135" s="43" t="s">
        <v>244</v>
      </c>
      <c r="B135" s="104"/>
      <c r="C135" s="86">
        <f>SUM(C136:C138)</f>
        <v>29324</v>
      </c>
      <c r="D135" s="86">
        <f>SUM(D136:D138)</f>
        <v>91484</v>
      </c>
      <c r="E135" s="86">
        <f>SUM(E136:E138)</f>
        <v>91484</v>
      </c>
    </row>
    <row r="136" spans="1:5" ht="15.75">
      <c r="A136" s="89" t="s">
        <v>395</v>
      </c>
      <c r="B136" s="102">
        <v>1</v>
      </c>
      <c r="C136" s="84">
        <f>Felh!J65</f>
        <v>0</v>
      </c>
      <c r="D136" s="84">
        <f>Felh!K65</f>
        <v>0</v>
      </c>
      <c r="E136" s="84">
        <f>Felh!L65</f>
        <v>0</v>
      </c>
    </row>
    <row r="137" spans="1:5" ht="15.75">
      <c r="A137" s="89" t="s">
        <v>240</v>
      </c>
      <c r="B137" s="102">
        <v>2</v>
      </c>
      <c r="C137" s="84">
        <f>Felh!J66</f>
        <v>29324</v>
      </c>
      <c r="D137" s="84">
        <f>Felh!K66</f>
        <v>91484</v>
      </c>
      <c r="E137" s="84">
        <f>Felh!L66</f>
        <v>91484</v>
      </c>
    </row>
    <row r="138" spans="1:5" ht="15.75">
      <c r="A138" s="89" t="s">
        <v>137</v>
      </c>
      <c r="B138" s="102">
        <v>3</v>
      </c>
      <c r="C138" s="84">
        <f>Felh!J67</f>
        <v>0</v>
      </c>
      <c r="D138" s="84">
        <f>Felh!K67</f>
        <v>0</v>
      </c>
      <c r="E138" s="84">
        <f>Felh!L67</f>
        <v>0</v>
      </c>
    </row>
    <row r="139" spans="1:5" ht="16.5">
      <c r="A139" s="70" t="s">
        <v>245</v>
      </c>
      <c r="B139" s="105"/>
      <c r="C139" s="84"/>
      <c r="D139" s="84"/>
      <c r="E139" s="84"/>
    </row>
    <row r="140" spans="1:5" ht="15.75" hidden="1">
      <c r="A140" s="68" t="s">
        <v>139</v>
      </c>
      <c r="B140" s="104"/>
      <c r="C140" s="15"/>
      <c r="D140" s="15"/>
      <c r="E140" s="15"/>
    </row>
    <row r="141" spans="1:5" ht="15.75" hidden="1">
      <c r="A141" s="64" t="s">
        <v>230</v>
      </c>
      <c r="B141" s="104"/>
      <c r="C141" s="15"/>
      <c r="D141" s="15"/>
      <c r="E141" s="15"/>
    </row>
    <row r="142" spans="1:5" ht="31.5" hidden="1">
      <c r="A142" s="89" t="s">
        <v>430</v>
      </c>
      <c r="B142" s="104"/>
      <c r="C142" s="15"/>
      <c r="D142" s="15"/>
      <c r="E142" s="15"/>
    </row>
    <row r="143" spans="1:5" ht="31.5" hidden="1">
      <c r="A143" s="89" t="s">
        <v>232</v>
      </c>
      <c r="B143" s="104"/>
      <c r="C143" s="15"/>
      <c r="D143" s="15"/>
      <c r="E143" s="15"/>
    </row>
    <row r="144" spans="1:5" ht="31.5" hidden="1">
      <c r="A144" s="89" t="s">
        <v>431</v>
      </c>
      <c r="B144" s="104"/>
      <c r="C144" s="15"/>
      <c r="D144" s="15"/>
      <c r="E144" s="15"/>
    </row>
    <row r="145" spans="1:5" ht="31.5">
      <c r="A145" s="89" t="s">
        <v>233</v>
      </c>
      <c r="B145" s="104">
        <v>2</v>
      </c>
      <c r="C145" s="15">
        <v>467920</v>
      </c>
      <c r="D145" s="15">
        <v>467920</v>
      </c>
      <c r="E145" s="15">
        <v>1014907</v>
      </c>
    </row>
    <row r="146" spans="1:5" ht="15.75" hidden="1">
      <c r="A146" s="89" t="s">
        <v>234</v>
      </c>
      <c r="B146" s="104"/>
      <c r="C146" s="15"/>
      <c r="D146" s="15"/>
      <c r="E146" s="15"/>
    </row>
    <row r="147" spans="1:5" ht="31.5" hidden="1">
      <c r="A147" s="89" t="s">
        <v>444</v>
      </c>
      <c r="B147" s="104"/>
      <c r="C147" s="15"/>
      <c r="D147" s="15"/>
      <c r="E147" s="15"/>
    </row>
    <row r="148" spans="1:5" ht="15.75" hidden="1">
      <c r="A148" s="89" t="s">
        <v>238</v>
      </c>
      <c r="B148" s="104"/>
      <c r="C148" s="15"/>
      <c r="D148" s="15"/>
      <c r="E148" s="15"/>
    </row>
    <row r="149" spans="1:5" ht="15.75" hidden="1">
      <c r="A149" s="64" t="s">
        <v>239</v>
      </c>
      <c r="B149" s="104"/>
      <c r="C149" s="15"/>
      <c r="D149" s="15"/>
      <c r="E149" s="15"/>
    </row>
    <row r="150" spans="1:5" ht="15.75" hidden="1">
      <c r="A150" s="64" t="s">
        <v>231</v>
      </c>
      <c r="B150" s="104"/>
      <c r="C150" s="15"/>
      <c r="D150" s="15"/>
      <c r="E150" s="15"/>
    </row>
    <row r="151" spans="1:5" ht="15.75">
      <c r="A151" s="43" t="s">
        <v>139</v>
      </c>
      <c r="B151" s="104"/>
      <c r="C151" s="86">
        <f>SUM(C152:C154)</f>
        <v>467920</v>
      </c>
      <c r="D151" s="86">
        <f>SUM(D152:D154)</f>
        <v>467920</v>
      </c>
      <c r="E151" s="86">
        <f>SUM(E152:E154)</f>
        <v>1014907</v>
      </c>
    </row>
    <row r="152" spans="1:5" ht="15.75">
      <c r="A152" s="89" t="s">
        <v>395</v>
      </c>
      <c r="B152" s="102">
        <v>1</v>
      </c>
      <c r="C152" s="84">
        <f>SUMIF($B$140:$B$151,"1",C$140:C$151)</f>
        <v>0</v>
      </c>
      <c r="D152" s="84">
        <f>SUMIF($B$140:$B$151,"1",D$140:D$151)</f>
        <v>0</v>
      </c>
      <c r="E152" s="84">
        <f>SUMIF($B$140:$B$151,"1",E$140:E$151)</f>
        <v>0</v>
      </c>
    </row>
    <row r="153" spans="1:6" ht="15.75">
      <c r="A153" s="89" t="s">
        <v>240</v>
      </c>
      <c r="B153" s="102">
        <v>2</v>
      </c>
      <c r="C153" s="84">
        <f>SUMIF($B$140:$B$151,"2",C$140:C$151)</f>
        <v>467920</v>
      </c>
      <c r="D153" s="84">
        <f>SUMIF($B$140:$B$151,"2",D$140:D$151)</f>
        <v>467920</v>
      </c>
      <c r="E153" s="84">
        <f>SUMIF($B$140:$B$151,"2",E$140:E$151)</f>
        <v>1014907</v>
      </c>
      <c r="F153" s="10"/>
    </row>
    <row r="154" spans="1:5" ht="15.75">
      <c r="A154" s="89" t="s">
        <v>137</v>
      </c>
      <c r="B154" s="102">
        <v>3</v>
      </c>
      <c r="C154" s="84">
        <f>SUMIF($B$140:$B$151,"3",C$140:C$151)</f>
        <v>0</v>
      </c>
      <c r="D154" s="84">
        <f>SUMIF($B$140:$B$151,"3",D$140:D$151)</f>
        <v>0</v>
      </c>
      <c r="E154" s="84">
        <f>SUMIF($B$140:$B$151,"3",E$140:E$151)</f>
        <v>0</v>
      </c>
    </row>
    <row r="155" spans="1:5" ht="15.75" hidden="1">
      <c r="A155" s="68" t="s">
        <v>140</v>
      </c>
      <c r="B155" s="104"/>
      <c r="C155" s="15"/>
      <c r="D155" s="15"/>
      <c r="E155" s="15"/>
    </row>
    <row r="156" spans="1:5" ht="15.75" hidden="1">
      <c r="A156" s="64" t="s">
        <v>230</v>
      </c>
      <c r="B156" s="104"/>
      <c r="C156" s="15"/>
      <c r="D156" s="15"/>
      <c r="E156" s="15"/>
    </row>
    <row r="157" spans="1:5" ht="31.5" hidden="1">
      <c r="A157" s="89" t="s">
        <v>430</v>
      </c>
      <c r="B157" s="104"/>
      <c r="C157" s="15"/>
      <c r="D157" s="15"/>
      <c r="E157" s="15"/>
    </row>
    <row r="158" spans="1:5" ht="31.5" hidden="1">
      <c r="A158" s="89" t="s">
        <v>232</v>
      </c>
      <c r="B158" s="104"/>
      <c r="C158" s="15"/>
      <c r="D158" s="15"/>
      <c r="E158" s="15"/>
    </row>
    <row r="159" spans="1:5" ht="31.5" hidden="1">
      <c r="A159" s="89" t="s">
        <v>431</v>
      </c>
      <c r="B159" s="104"/>
      <c r="C159" s="15"/>
      <c r="D159" s="15"/>
      <c r="E159" s="15"/>
    </row>
    <row r="160" spans="1:5" ht="15.75" hidden="1">
      <c r="A160" s="89" t="s">
        <v>233</v>
      </c>
      <c r="B160" s="104"/>
      <c r="C160" s="15"/>
      <c r="D160" s="15"/>
      <c r="E160" s="15"/>
    </row>
    <row r="161" spans="1:5" ht="15.75" hidden="1">
      <c r="A161" s="89" t="s">
        <v>233</v>
      </c>
      <c r="B161" s="104"/>
      <c r="C161" s="15"/>
      <c r="D161" s="15"/>
      <c r="E161" s="15"/>
    </row>
    <row r="162" spans="1:5" ht="15.75" hidden="1">
      <c r="A162" s="89" t="s">
        <v>234</v>
      </c>
      <c r="B162" s="104"/>
      <c r="C162" s="15"/>
      <c r="D162" s="15"/>
      <c r="E162" s="15"/>
    </row>
    <row r="163" spans="1:5" ht="31.5" hidden="1">
      <c r="A163" s="89" t="s">
        <v>444</v>
      </c>
      <c r="B163" s="104"/>
      <c r="C163" s="15"/>
      <c r="D163" s="15"/>
      <c r="E163" s="15"/>
    </row>
    <row r="164" spans="1:5" ht="15.75" hidden="1">
      <c r="A164" s="89" t="s">
        <v>238</v>
      </c>
      <c r="B164" s="104"/>
      <c r="C164" s="15"/>
      <c r="D164" s="15"/>
      <c r="E164" s="15"/>
    </row>
    <row r="165" spans="1:5" ht="15.75" hidden="1">
      <c r="A165" s="64" t="s">
        <v>239</v>
      </c>
      <c r="B165" s="104"/>
      <c r="C165" s="15"/>
      <c r="D165" s="15"/>
      <c r="E165" s="15"/>
    </row>
    <row r="166" spans="1:5" ht="15.75" hidden="1">
      <c r="A166" s="64" t="s">
        <v>231</v>
      </c>
      <c r="B166" s="104"/>
      <c r="C166" s="15"/>
      <c r="D166" s="15"/>
      <c r="E166" s="15"/>
    </row>
    <row r="167" spans="1:5" ht="15.75" hidden="1">
      <c r="A167" s="43" t="s">
        <v>246</v>
      </c>
      <c r="B167" s="104"/>
      <c r="C167" s="86">
        <f>SUM(C168:C170)</f>
        <v>0</v>
      </c>
      <c r="D167" s="86">
        <f>SUM(D168:D170)</f>
        <v>0</v>
      </c>
      <c r="E167" s="86">
        <f>SUM(E168:E170)</f>
        <v>0</v>
      </c>
    </row>
    <row r="168" spans="1:5" ht="15.75" hidden="1">
      <c r="A168" s="89" t="s">
        <v>395</v>
      </c>
      <c r="B168" s="102">
        <v>1</v>
      </c>
      <c r="C168" s="84">
        <f>SUMIF($B$155:$B$167,"1",C$155:C$167)</f>
        <v>0</v>
      </c>
      <c r="D168" s="84">
        <f>SUMIF($B$155:$B$167,"1",D$155:D$167)</f>
        <v>0</v>
      </c>
      <c r="E168" s="84">
        <f>SUMIF($B$155:$B$167,"1",E$155:E$167)</f>
        <v>0</v>
      </c>
    </row>
    <row r="169" spans="1:5" ht="15.75" hidden="1">
      <c r="A169" s="89" t="s">
        <v>240</v>
      </c>
      <c r="B169" s="102">
        <v>2</v>
      </c>
      <c r="C169" s="84">
        <f>SUMIF($B$155:$B$167,"2",C$155:C$167)</f>
        <v>0</v>
      </c>
      <c r="D169" s="84">
        <f>SUMIF($B$155:$B$167,"2",D$155:D$167)</f>
        <v>0</v>
      </c>
      <c r="E169" s="84">
        <f>SUMIF($B$155:$B$167,"2",E$155:E$167)</f>
        <v>0</v>
      </c>
    </row>
    <row r="170" spans="1:5" ht="15.75" hidden="1">
      <c r="A170" s="89" t="s">
        <v>137</v>
      </c>
      <c r="B170" s="102">
        <v>3</v>
      </c>
      <c r="C170" s="84">
        <f>SUMIF($B$155:$B$167,"3",C$155:C$167)</f>
        <v>0</v>
      </c>
      <c r="D170" s="84">
        <f>SUMIF($B$155:$B$167,"3",D$155:D$167)</f>
        <v>0</v>
      </c>
      <c r="E170" s="84">
        <f>SUMIF($B$155:$B$167,"3",E$155:E$167)</f>
        <v>0</v>
      </c>
    </row>
    <row r="171" spans="1:5" ht="16.5">
      <c r="A171" s="69" t="s">
        <v>141</v>
      </c>
      <c r="B171" s="105"/>
      <c r="C171" s="18">
        <f>C7+C11+C15+C59+C122+C127+C131+C135+C151+C167</f>
        <v>17250547</v>
      </c>
      <c r="D171" s="18">
        <f>D7+D11+D15+D59+D122+D127+D131+D135+D151+D167</f>
        <v>18700452</v>
      </c>
      <c r="E171" s="18">
        <f>E7+E11+E15+E59+E122+E127+E131+E135+E151+E167</f>
        <v>21859631</v>
      </c>
    </row>
    <row r="172" ht="15.75" hidden="1">
      <c r="C172" s="41">
        <f>Bevételek!C296</f>
        <v>17250547</v>
      </c>
    </row>
    <row r="173" ht="15.75" hidden="1">
      <c r="C173" s="41">
        <f>C172-C171</f>
        <v>0</v>
      </c>
    </row>
    <row r="174" ht="15.75" hidden="1"/>
    <row r="175" ht="15.75"/>
    <row r="176" ht="15.75">
      <c r="E176" s="222"/>
    </row>
    <row r="348" ht="15.75"/>
    <row r="349" ht="15.75"/>
    <row r="350" ht="15.75"/>
    <row r="351" ht="15.75"/>
    <row r="352" ht="15.75"/>
    <row r="353" ht="15.75"/>
    <row r="354" ht="15.75"/>
    <row r="361" ht="15.75"/>
    <row r="362" ht="15.75"/>
    <row r="363" ht="15.75"/>
  </sheetData>
  <sheetProtection/>
  <mergeCells count="2">
    <mergeCell ref="A1:E1"/>
    <mergeCell ref="A2:E2"/>
  </mergeCells>
  <printOptions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89" r:id="rId3"/>
  <headerFooter>
    <oddFooter>&amp;C&amp;P. oldal, összesen: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2"/>
  <sheetViews>
    <sheetView zoomScalePageLayoutView="0" workbookViewId="0" topLeftCell="A1">
      <pane xSplit="2" ySplit="5" topLeftCell="N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R1" sqref="R1:AJ16384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10.421875" style="16" customWidth="1"/>
    <col min="4" max="14" width="12.7109375" style="16" customWidth="1"/>
    <col min="15" max="15" width="12.7109375" style="230" customWidth="1"/>
    <col min="16" max="16" width="13.421875" style="16" customWidth="1"/>
    <col min="17" max="17" width="14.57421875" style="16" customWidth="1"/>
    <col min="18" max="16384" width="9.140625" style="2" customWidth="1"/>
  </cols>
  <sheetData>
    <row r="1" spans="1:15" ht="15.75">
      <c r="A1" s="293" t="s">
        <v>528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15" ht="15.75">
      <c r="A2" s="293" t="s">
        <v>455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4" spans="1:17" s="3" customFormat="1" ht="15.75" customHeight="1">
      <c r="A4" s="318" t="s">
        <v>274</v>
      </c>
      <c r="B4" s="321" t="s">
        <v>153</v>
      </c>
      <c r="C4" s="321" t="s">
        <v>132</v>
      </c>
      <c r="D4" s="321"/>
      <c r="E4" s="321"/>
      <c r="F4" s="321" t="s">
        <v>133</v>
      </c>
      <c r="G4" s="321"/>
      <c r="H4" s="321"/>
      <c r="I4" s="321" t="s">
        <v>28</v>
      </c>
      <c r="J4" s="321"/>
      <c r="K4" s="321"/>
      <c r="L4" s="321" t="s">
        <v>15</v>
      </c>
      <c r="M4" s="321"/>
      <c r="N4" s="321"/>
      <c r="O4" s="321" t="s">
        <v>5</v>
      </c>
      <c r="P4" s="321"/>
      <c r="Q4" s="321"/>
    </row>
    <row r="5" spans="1:17" s="3" customFormat="1" ht="15.75">
      <c r="A5" s="318"/>
      <c r="B5" s="321"/>
      <c r="C5" s="40" t="s">
        <v>180</v>
      </c>
      <c r="D5" s="40" t="s">
        <v>642</v>
      </c>
      <c r="E5" s="40" t="s">
        <v>643</v>
      </c>
      <c r="F5" s="40" t="s">
        <v>180</v>
      </c>
      <c r="G5" s="40" t="s">
        <v>642</v>
      </c>
      <c r="H5" s="40" t="s">
        <v>643</v>
      </c>
      <c r="I5" s="40" t="s">
        <v>180</v>
      </c>
      <c r="J5" s="40" t="s">
        <v>642</v>
      </c>
      <c r="K5" s="40" t="s">
        <v>643</v>
      </c>
      <c r="L5" s="40" t="s">
        <v>180</v>
      </c>
      <c r="M5" s="40" t="s">
        <v>642</v>
      </c>
      <c r="N5" s="40" t="s">
        <v>643</v>
      </c>
      <c r="O5" s="40" t="s">
        <v>180</v>
      </c>
      <c r="P5" s="40" t="s">
        <v>642</v>
      </c>
      <c r="Q5" s="40" t="s">
        <v>643</v>
      </c>
    </row>
    <row r="6" spans="1:17" s="3" customFormat="1" ht="31.5">
      <c r="A6" s="7" t="s">
        <v>247</v>
      </c>
      <c r="B6" s="101">
        <v>2</v>
      </c>
      <c r="C6" s="5">
        <v>5029100</v>
      </c>
      <c r="D6" s="5">
        <v>5029100</v>
      </c>
      <c r="E6" s="5">
        <v>5029100</v>
      </c>
      <c r="F6" s="5">
        <v>1118013</v>
      </c>
      <c r="G6" s="5">
        <v>1118013</v>
      </c>
      <c r="H6" s="5">
        <v>1118013</v>
      </c>
      <c r="I6" s="5">
        <v>700000</v>
      </c>
      <c r="J6" s="5">
        <v>706000</v>
      </c>
      <c r="K6" s="5">
        <v>706000</v>
      </c>
      <c r="L6" s="5">
        <v>189000</v>
      </c>
      <c r="M6" s="5">
        <v>189000</v>
      </c>
      <c r="N6" s="5">
        <v>189000</v>
      </c>
      <c r="O6" s="5">
        <f aca="true" t="shared" si="0" ref="O6:O52">C6+F6+I6+L6</f>
        <v>7036113</v>
      </c>
      <c r="P6" s="5">
        <f aca="true" t="shared" si="1" ref="P6:P52">D6+G6+J6+M6</f>
        <v>7042113</v>
      </c>
      <c r="Q6" s="5">
        <f aca="true" t="shared" si="2" ref="Q6:Q52">E6+H6+K6+N6</f>
        <v>7042113</v>
      </c>
    </row>
    <row r="7" spans="1:17" s="3" customFormat="1" ht="31.5">
      <c r="A7" s="7" t="s">
        <v>527</v>
      </c>
      <c r="B7" s="101">
        <v>2</v>
      </c>
      <c r="C7" s="5">
        <v>149009</v>
      </c>
      <c r="D7" s="5">
        <v>149009</v>
      </c>
      <c r="E7" s="5">
        <v>149009</v>
      </c>
      <c r="F7" s="5">
        <v>50991</v>
      </c>
      <c r="G7" s="5">
        <v>50991</v>
      </c>
      <c r="H7" s="5">
        <v>50991</v>
      </c>
      <c r="I7" s="5"/>
      <c r="J7" s="5"/>
      <c r="K7" s="5"/>
      <c r="L7" s="5"/>
      <c r="M7" s="5"/>
      <c r="N7" s="5"/>
      <c r="O7" s="5">
        <f t="shared" si="0"/>
        <v>200000</v>
      </c>
      <c r="P7" s="5">
        <f t="shared" si="1"/>
        <v>200000</v>
      </c>
      <c r="Q7" s="5">
        <f t="shared" si="2"/>
        <v>200000</v>
      </c>
    </row>
    <row r="8" spans="1:17" s="3" customFormat="1" ht="31.5">
      <c r="A8" s="7" t="s">
        <v>491</v>
      </c>
      <c r="B8" s="101">
        <v>3</v>
      </c>
      <c r="C8" s="5">
        <v>396000</v>
      </c>
      <c r="D8" s="5">
        <v>396000</v>
      </c>
      <c r="E8" s="5">
        <v>396000</v>
      </c>
      <c r="F8" s="5">
        <v>88770</v>
      </c>
      <c r="G8" s="5">
        <v>88770</v>
      </c>
      <c r="H8" s="5">
        <v>88770</v>
      </c>
      <c r="I8" s="5"/>
      <c r="J8" s="5"/>
      <c r="K8" s="5"/>
      <c r="L8" s="5"/>
      <c r="M8" s="5"/>
      <c r="N8" s="5"/>
      <c r="O8" s="5">
        <f t="shared" si="0"/>
        <v>484770</v>
      </c>
      <c r="P8" s="5">
        <f t="shared" si="1"/>
        <v>484770</v>
      </c>
      <c r="Q8" s="5">
        <f t="shared" si="2"/>
        <v>484770</v>
      </c>
    </row>
    <row r="9" spans="1:17" s="3" customFormat="1" ht="15.75">
      <c r="A9" s="123" t="s">
        <v>492</v>
      </c>
      <c r="B9" s="101">
        <v>3</v>
      </c>
      <c r="C9" s="5">
        <v>50000</v>
      </c>
      <c r="D9" s="5">
        <v>50000</v>
      </c>
      <c r="E9" s="5">
        <v>50000</v>
      </c>
      <c r="F9" s="5">
        <v>25585</v>
      </c>
      <c r="G9" s="5">
        <v>25585</v>
      </c>
      <c r="H9" s="5">
        <v>25585</v>
      </c>
      <c r="I9" s="5"/>
      <c r="J9" s="5"/>
      <c r="K9" s="5"/>
      <c r="L9" s="5"/>
      <c r="M9" s="5"/>
      <c r="N9" s="5"/>
      <c r="O9" s="5">
        <f t="shared" si="0"/>
        <v>75585</v>
      </c>
      <c r="P9" s="5">
        <f t="shared" si="1"/>
        <v>75585</v>
      </c>
      <c r="Q9" s="5">
        <f t="shared" si="2"/>
        <v>75585</v>
      </c>
    </row>
    <row r="10" spans="1:17" s="3" customFormat="1" ht="15.75">
      <c r="A10" s="7" t="s">
        <v>248</v>
      </c>
      <c r="B10" s="101">
        <v>2</v>
      </c>
      <c r="C10" s="5"/>
      <c r="D10" s="5"/>
      <c r="E10" s="5"/>
      <c r="F10" s="5"/>
      <c r="G10" s="5"/>
      <c r="H10" s="5"/>
      <c r="I10" s="5">
        <v>150000</v>
      </c>
      <c r="J10" s="5">
        <v>150000</v>
      </c>
      <c r="K10" s="5">
        <v>115000</v>
      </c>
      <c r="L10" s="5">
        <v>40500</v>
      </c>
      <c r="M10" s="5">
        <v>40500</v>
      </c>
      <c r="N10" s="5">
        <v>40500</v>
      </c>
      <c r="O10" s="5">
        <f t="shared" si="0"/>
        <v>190500</v>
      </c>
      <c r="P10" s="5">
        <f t="shared" si="1"/>
        <v>190500</v>
      </c>
      <c r="Q10" s="5">
        <f t="shared" si="2"/>
        <v>155500</v>
      </c>
    </row>
    <row r="11" spans="1:17" s="3" customFormat="1" ht="31.5">
      <c r="A11" s="7" t="s">
        <v>249</v>
      </c>
      <c r="B11" s="101">
        <v>2</v>
      </c>
      <c r="C11" s="5"/>
      <c r="D11" s="5"/>
      <c r="E11" s="5"/>
      <c r="F11" s="5"/>
      <c r="G11" s="5"/>
      <c r="H11" s="5"/>
      <c r="I11" s="5">
        <v>100000</v>
      </c>
      <c r="J11" s="5">
        <v>100000</v>
      </c>
      <c r="K11" s="5">
        <v>100000</v>
      </c>
      <c r="L11" s="5">
        <v>27000</v>
      </c>
      <c r="M11" s="5">
        <v>27000</v>
      </c>
      <c r="N11" s="5">
        <v>27000</v>
      </c>
      <c r="O11" s="5">
        <f t="shared" si="0"/>
        <v>127000</v>
      </c>
      <c r="P11" s="5">
        <f t="shared" si="1"/>
        <v>127000</v>
      </c>
      <c r="Q11" s="5">
        <f t="shared" si="2"/>
        <v>127000</v>
      </c>
    </row>
    <row r="12" spans="1:17" s="3" customFormat="1" ht="15.75">
      <c r="A12" s="7" t="s">
        <v>250</v>
      </c>
      <c r="B12" s="101">
        <v>2</v>
      </c>
      <c r="C12" s="5"/>
      <c r="D12" s="5"/>
      <c r="E12" s="5"/>
      <c r="F12" s="5"/>
      <c r="G12" s="5"/>
      <c r="H12" s="5"/>
      <c r="I12" s="5">
        <v>5000</v>
      </c>
      <c r="J12" s="5">
        <v>5000</v>
      </c>
      <c r="K12" s="5">
        <v>5000</v>
      </c>
      <c r="L12" s="5">
        <v>1350</v>
      </c>
      <c r="M12" s="5">
        <v>1350</v>
      </c>
      <c r="N12" s="5">
        <v>1350</v>
      </c>
      <c r="O12" s="5">
        <f t="shared" si="0"/>
        <v>6350</v>
      </c>
      <c r="P12" s="5">
        <f t="shared" si="1"/>
        <v>6350</v>
      </c>
      <c r="Q12" s="5">
        <f t="shared" si="2"/>
        <v>6350</v>
      </c>
    </row>
    <row r="13" spans="1:17" s="3" customFormat="1" ht="15.75" hidden="1">
      <c r="A13" s="7" t="s">
        <v>251</v>
      </c>
      <c r="B13" s="101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252</v>
      </c>
      <c r="B14" s="101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20.25" customHeight="1" hidden="1">
      <c r="A15" s="7" t="s">
        <v>522</v>
      </c>
      <c r="B15" s="101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521</v>
      </c>
      <c r="B16" s="101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253</v>
      </c>
      <c r="B17" s="101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254</v>
      </c>
      <c r="B18" s="101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>
      <c r="A19" s="7" t="s">
        <v>255</v>
      </c>
      <c r="B19" s="101">
        <v>2</v>
      </c>
      <c r="C19" s="5"/>
      <c r="D19" s="5"/>
      <c r="E19" s="5"/>
      <c r="F19" s="5"/>
      <c r="G19" s="5"/>
      <c r="H19" s="5"/>
      <c r="I19" s="5">
        <v>300000</v>
      </c>
      <c r="J19" s="5">
        <v>300000</v>
      </c>
      <c r="K19" s="5">
        <v>180000</v>
      </c>
      <c r="L19" s="5">
        <v>81000</v>
      </c>
      <c r="M19" s="5">
        <v>81000</v>
      </c>
      <c r="N19" s="5">
        <v>81000</v>
      </c>
      <c r="O19" s="5">
        <f t="shared" si="0"/>
        <v>381000</v>
      </c>
      <c r="P19" s="5">
        <f t="shared" si="1"/>
        <v>381000</v>
      </c>
      <c r="Q19" s="5">
        <f t="shared" si="2"/>
        <v>261000</v>
      </c>
    </row>
    <row r="20" spans="1:17" ht="15.75" hidden="1">
      <c r="A20" s="7" t="s">
        <v>456</v>
      </c>
      <c r="B20" s="101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  <c r="Q20" s="5">
        <f t="shared" si="2"/>
        <v>0</v>
      </c>
    </row>
    <row r="21" spans="1:17" s="3" customFormat="1" ht="15.75">
      <c r="A21" s="7" t="s">
        <v>256</v>
      </c>
      <c r="B21" s="101">
        <v>2</v>
      </c>
      <c r="C21" s="5"/>
      <c r="D21" s="5"/>
      <c r="E21" s="5"/>
      <c r="F21" s="5"/>
      <c r="G21" s="5"/>
      <c r="H21" s="5"/>
      <c r="I21" s="5">
        <v>430000</v>
      </c>
      <c r="J21" s="5">
        <v>430000</v>
      </c>
      <c r="K21" s="5">
        <v>64528</v>
      </c>
      <c r="L21" s="5">
        <v>116100</v>
      </c>
      <c r="M21" s="5">
        <v>116100</v>
      </c>
      <c r="N21" s="5">
        <v>87672</v>
      </c>
      <c r="O21" s="5">
        <f t="shared" si="0"/>
        <v>546100</v>
      </c>
      <c r="P21" s="5">
        <f t="shared" si="1"/>
        <v>546100</v>
      </c>
      <c r="Q21" s="5">
        <f t="shared" si="2"/>
        <v>152200</v>
      </c>
    </row>
    <row r="22" spans="1:17" s="3" customFormat="1" ht="31.5">
      <c r="A22" s="7" t="s">
        <v>257</v>
      </c>
      <c r="B22" s="101">
        <v>2</v>
      </c>
      <c r="C22" s="5"/>
      <c r="D22" s="5"/>
      <c r="E22" s="5"/>
      <c r="F22" s="5"/>
      <c r="G22" s="5"/>
      <c r="H22" s="5"/>
      <c r="I22" s="5">
        <v>50000</v>
      </c>
      <c r="J22" s="5">
        <v>50000</v>
      </c>
      <c r="K22" s="5">
        <v>50000</v>
      </c>
      <c r="L22" s="5">
        <v>13500</v>
      </c>
      <c r="M22" s="5">
        <v>13500</v>
      </c>
      <c r="N22" s="5">
        <v>13500</v>
      </c>
      <c r="O22" s="5">
        <f t="shared" si="0"/>
        <v>63500</v>
      </c>
      <c r="P22" s="5">
        <f t="shared" si="1"/>
        <v>63500</v>
      </c>
      <c r="Q22" s="5">
        <f t="shared" si="2"/>
        <v>63500</v>
      </c>
    </row>
    <row r="23" spans="1:17" s="3" customFormat="1" ht="15.75" hidden="1">
      <c r="A23" s="7" t="s">
        <v>258</v>
      </c>
      <c r="B23" s="101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s="3" customFormat="1" ht="15.75">
      <c r="A24" s="7" t="s">
        <v>259</v>
      </c>
      <c r="B24" s="101">
        <v>2</v>
      </c>
      <c r="C24" s="5"/>
      <c r="D24" s="5"/>
      <c r="E24" s="5"/>
      <c r="F24" s="5"/>
      <c r="G24" s="5"/>
      <c r="H24" s="5"/>
      <c r="I24" s="5">
        <v>50000</v>
      </c>
      <c r="J24" s="5">
        <v>50000</v>
      </c>
      <c r="K24" s="5">
        <v>50000</v>
      </c>
      <c r="L24" s="5">
        <v>13500</v>
      </c>
      <c r="M24" s="5">
        <v>13500</v>
      </c>
      <c r="N24" s="5">
        <v>13500</v>
      </c>
      <c r="O24" s="5">
        <f t="shared" si="0"/>
        <v>63500</v>
      </c>
      <c r="P24" s="5">
        <f t="shared" si="1"/>
        <v>63500</v>
      </c>
      <c r="Q24" s="5">
        <f t="shared" si="2"/>
        <v>63500</v>
      </c>
    </row>
    <row r="25" spans="1:17" s="3" customFormat="1" ht="15.75">
      <c r="A25" s="7" t="s">
        <v>260</v>
      </c>
      <c r="B25" s="101">
        <v>2</v>
      </c>
      <c r="C25" s="5"/>
      <c r="D25" s="5"/>
      <c r="E25" s="5"/>
      <c r="F25" s="5"/>
      <c r="G25" s="5"/>
      <c r="H25" s="5"/>
      <c r="I25" s="5">
        <v>260000</v>
      </c>
      <c r="J25" s="5">
        <v>260000</v>
      </c>
      <c r="K25" s="5">
        <v>260000</v>
      </c>
      <c r="L25" s="5">
        <v>70200</v>
      </c>
      <c r="M25" s="5">
        <v>70200</v>
      </c>
      <c r="N25" s="5">
        <v>70200</v>
      </c>
      <c r="O25" s="5">
        <f t="shared" si="0"/>
        <v>330200</v>
      </c>
      <c r="P25" s="5">
        <f t="shared" si="1"/>
        <v>330200</v>
      </c>
      <c r="Q25" s="5">
        <f t="shared" si="2"/>
        <v>330200</v>
      </c>
    </row>
    <row r="26" spans="1:17" s="3" customFormat="1" ht="15.75">
      <c r="A26" s="7" t="s">
        <v>261</v>
      </c>
      <c r="B26" s="101">
        <v>2</v>
      </c>
      <c r="C26" s="5"/>
      <c r="D26" s="5"/>
      <c r="E26" s="5"/>
      <c r="F26" s="5"/>
      <c r="G26" s="5"/>
      <c r="H26" s="5"/>
      <c r="I26" s="5">
        <v>500000</v>
      </c>
      <c r="J26" s="5">
        <v>500000</v>
      </c>
      <c r="K26" s="5">
        <v>200000</v>
      </c>
      <c r="L26" s="5">
        <v>135000</v>
      </c>
      <c r="M26" s="5">
        <v>135000</v>
      </c>
      <c r="N26" s="5">
        <v>135000</v>
      </c>
      <c r="O26" s="5">
        <f t="shared" si="0"/>
        <v>635000</v>
      </c>
      <c r="P26" s="5">
        <f t="shared" si="1"/>
        <v>635000</v>
      </c>
      <c r="Q26" s="5">
        <f t="shared" si="2"/>
        <v>335000</v>
      </c>
    </row>
    <row r="27" spans="1:17" s="3" customFormat="1" ht="15.75" hidden="1">
      <c r="A27" s="7" t="s">
        <v>493</v>
      </c>
      <c r="B27" s="101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  <c r="Q27" s="5">
        <f t="shared" si="2"/>
        <v>0</v>
      </c>
    </row>
    <row r="28" spans="1:17" s="3" customFormat="1" ht="15.75">
      <c r="A28" s="7" t="s">
        <v>262</v>
      </c>
      <c r="B28" s="101">
        <v>2</v>
      </c>
      <c r="C28" s="5"/>
      <c r="D28" s="5"/>
      <c r="E28" s="5"/>
      <c r="F28" s="5"/>
      <c r="G28" s="5"/>
      <c r="H28" s="5"/>
      <c r="I28" s="5">
        <v>50000</v>
      </c>
      <c r="J28" s="5">
        <v>50000</v>
      </c>
      <c r="K28" s="5">
        <v>50000</v>
      </c>
      <c r="L28" s="5">
        <v>13500</v>
      </c>
      <c r="M28" s="5">
        <v>13500</v>
      </c>
      <c r="N28" s="5">
        <v>13500</v>
      </c>
      <c r="O28" s="5">
        <f t="shared" si="0"/>
        <v>63500</v>
      </c>
      <c r="P28" s="5">
        <f t="shared" si="1"/>
        <v>63500</v>
      </c>
      <c r="Q28" s="5">
        <f t="shared" si="2"/>
        <v>63500</v>
      </c>
    </row>
    <row r="29" spans="1:17" s="3" customFormat="1" ht="15.75" hidden="1">
      <c r="A29" s="7" t="s">
        <v>263</v>
      </c>
      <c r="B29" s="101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</row>
    <row r="30" spans="1:17" s="3" customFormat="1" ht="31.5" hidden="1">
      <c r="A30" s="7" t="s">
        <v>264</v>
      </c>
      <c r="B30" s="101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15.75" hidden="1">
      <c r="A31" s="7" t="s">
        <v>265</v>
      </c>
      <c r="B31" s="101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15.75">
      <c r="A32" s="7" t="s">
        <v>266</v>
      </c>
      <c r="B32" s="101">
        <v>2</v>
      </c>
      <c r="C32" s="5"/>
      <c r="D32" s="5"/>
      <c r="E32" s="5"/>
      <c r="F32" s="5"/>
      <c r="G32" s="5"/>
      <c r="H32" s="5"/>
      <c r="I32" s="5">
        <v>6000</v>
      </c>
      <c r="J32" s="5">
        <v>6000</v>
      </c>
      <c r="K32" s="5">
        <v>6000</v>
      </c>
      <c r="L32" s="5"/>
      <c r="M32" s="5"/>
      <c r="N32" s="5"/>
      <c r="O32" s="5">
        <f t="shared" si="0"/>
        <v>6000</v>
      </c>
      <c r="P32" s="5">
        <f t="shared" si="1"/>
        <v>6000</v>
      </c>
      <c r="Q32" s="5">
        <f t="shared" si="2"/>
        <v>6000</v>
      </c>
    </row>
    <row r="33" spans="1:17" s="3" customFormat="1" ht="15.75" hidden="1">
      <c r="A33" s="7" t="s">
        <v>267</v>
      </c>
      <c r="B33" s="101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</row>
    <row r="34" spans="1:17" s="3" customFormat="1" ht="31.5" hidden="1">
      <c r="A34" s="7" t="s">
        <v>268</v>
      </c>
      <c r="B34" s="101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 hidden="1">
      <c r="A35" s="7" t="s">
        <v>269</v>
      </c>
      <c r="B35" s="101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15.75" hidden="1">
      <c r="A36" s="7" t="s">
        <v>494</v>
      </c>
      <c r="B36" s="101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 hidden="1">
      <c r="A37" s="7" t="s">
        <v>270</v>
      </c>
      <c r="B37" s="101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15.75">
      <c r="A38" s="7" t="s">
        <v>271</v>
      </c>
      <c r="B38" s="101">
        <v>2</v>
      </c>
      <c r="C38" s="5">
        <v>142800</v>
      </c>
      <c r="D38" s="5">
        <v>182300</v>
      </c>
      <c r="E38" s="5">
        <v>182300</v>
      </c>
      <c r="F38" s="5">
        <v>31416</v>
      </c>
      <c r="G38" s="5">
        <v>40106</v>
      </c>
      <c r="H38" s="5">
        <v>40106</v>
      </c>
      <c r="I38" s="5">
        <v>200000</v>
      </c>
      <c r="J38" s="5">
        <v>200000</v>
      </c>
      <c r="K38" s="5">
        <v>200000</v>
      </c>
      <c r="L38" s="5">
        <v>54000</v>
      </c>
      <c r="M38" s="5">
        <v>54000</v>
      </c>
      <c r="N38" s="5">
        <v>54000</v>
      </c>
      <c r="O38" s="5">
        <f t="shared" si="0"/>
        <v>428216</v>
      </c>
      <c r="P38" s="5">
        <f t="shared" si="1"/>
        <v>476406</v>
      </c>
      <c r="Q38" s="5">
        <f t="shared" si="2"/>
        <v>476406</v>
      </c>
    </row>
    <row r="39" spans="1:17" s="3" customFormat="1" ht="31.5">
      <c r="A39" s="7" t="s">
        <v>272</v>
      </c>
      <c r="B39" s="101">
        <v>2</v>
      </c>
      <c r="C39" s="5">
        <v>352700</v>
      </c>
      <c r="D39" s="5">
        <v>354700</v>
      </c>
      <c r="E39" s="5">
        <v>354700</v>
      </c>
      <c r="F39" s="5">
        <v>79061</v>
      </c>
      <c r="G39" s="5">
        <v>79061</v>
      </c>
      <c r="H39" s="5">
        <v>79061</v>
      </c>
      <c r="I39" s="5">
        <v>600000</v>
      </c>
      <c r="J39" s="5">
        <v>600000</v>
      </c>
      <c r="K39" s="5">
        <v>600000</v>
      </c>
      <c r="L39" s="5">
        <v>162000</v>
      </c>
      <c r="M39" s="5">
        <v>162000</v>
      </c>
      <c r="N39" s="5">
        <v>162000</v>
      </c>
      <c r="O39" s="5">
        <f t="shared" si="0"/>
        <v>1193761</v>
      </c>
      <c r="P39" s="5">
        <f t="shared" si="1"/>
        <v>1195761</v>
      </c>
      <c r="Q39" s="5">
        <f t="shared" si="2"/>
        <v>1195761</v>
      </c>
    </row>
    <row r="40" spans="1:17" s="3" customFormat="1" ht="15.75">
      <c r="A40" s="89" t="s">
        <v>495</v>
      </c>
      <c r="B40" s="101">
        <v>2</v>
      </c>
      <c r="C40" s="5">
        <v>200000</v>
      </c>
      <c r="D40" s="5">
        <v>200000</v>
      </c>
      <c r="E40" s="5">
        <v>200000</v>
      </c>
      <c r="F40" s="5"/>
      <c r="G40" s="5"/>
      <c r="H40" s="5"/>
      <c r="I40" s="5"/>
      <c r="J40" s="5"/>
      <c r="K40" s="5"/>
      <c r="L40" s="5"/>
      <c r="M40" s="5"/>
      <c r="N40" s="5"/>
      <c r="O40" s="5">
        <f t="shared" si="0"/>
        <v>200000</v>
      </c>
      <c r="P40" s="5">
        <f t="shared" si="1"/>
        <v>200000</v>
      </c>
      <c r="Q40" s="5">
        <f t="shared" si="2"/>
        <v>200000</v>
      </c>
    </row>
    <row r="41" spans="1:17" s="3" customFormat="1" ht="15.75" hidden="1">
      <c r="A41" s="7" t="s">
        <v>483</v>
      </c>
      <c r="B41" s="101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0</v>
      </c>
      <c r="P41" s="5">
        <f t="shared" si="1"/>
        <v>0</v>
      </c>
      <c r="Q41" s="5">
        <f t="shared" si="2"/>
        <v>0</v>
      </c>
    </row>
    <row r="42" spans="1:17" s="3" customFormat="1" ht="15.75">
      <c r="A42" s="7" t="s">
        <v>640</v>
      </c>
      <c r="B42" s="101">
        <v>2</v>
      </c>
      <c r="C42" s="5"/>
      <c r="D42" s="5"/>
      <c r="E42" s="5"/>
      <c r="F42" s="5"/>
      <c r="G42" s="5"/>
      <c r="H42" s="5"/>
      <c r="I42" s="5"/>
      <c r="J42" s="5"/>
      <c r="K42" s="5">
        <v>110004</v>
      </c>
      <c r="L42" s="5"/>
      <c r="M42" s="5"/>
      <c r="N42" s="5">
        <v>24300</v>
      </c>
      <c r="O42" s="5">
        <f t="shared" si="0"/>
        <v>0</v>
      </c>
      <c r="P42" s="5">
        <f t="shared" si="1"/>
        <v>0</v>
      </c>
      <c r="Q42" s="5">
        <f t="shared" si="2"/>
        <v>134304</v>
      </c>
    </row>
    <row r="43" spans="1:17" s="3" customFormat="1" ht="15.75">
      <c r="A43" s="7" t="s">
        <v>273</v>
      </c>
      <c r="B43" s="101">
        <v>2</v>
      </c>
      <c r="C43" s="5"/>
      <c r="D43" s="5"/>
      <c r="E43" s="5"/>
      <c r="F43" s="5"/>
      <c r="G43" s="5"/>
      <c r="H43" s="5"/>
      <c r="I43" s="5">
        <v>249024</v>
      </c>
      <c r="J43" s="5">
        <v>249024</v>
      </c>
      <c r="K43" s="5">
        <v>205433</v>
      </c>
      <c r="L43" s="5">
        <v>67236</v>
      </c>
      <c r="M43" s="5">
        <v>67236</v>
      </c>
      <c r="N43" s="5">
        <v>55467</v>
      </c>
      <c r="O43" s="5">
        <f t="shared" si="0"/>
        <v>316260</v>
      </c>
      <c r="P43" s="5">
        <f t="shared" si="1"/>
        <v>316260</v>
      </c>
      <c r="Q43" s="5">
        <f t="shared" si="2"/>
        <v>260900</v>
      </c>
    </row>
    <row r="44" spans="1:17" s="3" customFormat="1" ht="15.75" hidden="1">
      <c r="A44" s="7" t="s">
        <v>496</v>
      </c>
      <c r="B44" s="101">
        <v>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0"/>
        <v>0</v>
      </c>
      <c r="P44" s="5">
        <f t="shared" si="1"/>
        <v>0</v>
      </c>
      <c r="Q44" s="5">
        <f t="shared" si="2"/>
        <v>0</v>
      </c>
    </row>
    <row r="45" spans="1:17" s="3" customFormat="1" ht="15.75">
      <c r="A45" s="7" t="s">
        <v>156</v>
      </c>
      <c r="B45" s="101"/>
      <c r="C45" s="5"/>
      <c r="D45" s="5"/>
      <c r="E45" s="5"/>
      <c r="F45" s="5"/>
      <c r="G45" s="5"/>
      <c r="H45" s="5"/>
      <c r="I45" s="5">
        <f>SUM(I46:I48)</f>
        <v>983886</v>
      </c>
      <c r="J45" s="5">
        <f>SUM(J46:J48)</f>
        <v>983886</v>
      </c>
      <c r="K45" s="5">
        <f>SUM(K46:K48)</f>
        <v>967989</v>
      </c>
      <c r="L45" s="5"/>
      <c r="M45" s="5"/>
      <c r="N45" s="5"/>
      <c r="O45" s="5">
        <f t="shared" si="0"/>
        <v>983886</v>
      </c>
      <c r="P45" s="5">
        <f t="shared" si="1"/>
        <v>983886</v>
      </c>
      <c r="Q45" s="5">
        <f t="shared" si="2"/>
        <v>967989</v>
      </c>
    </row>
    <row r="46" spans="1:17" s="3" customFormat="1" ht="15.75">
      <c r="A46" s="89" t="s">
        <v>395</v>
      </c>
      <c r="B46" s="101">
        <v>1</v>
      </c>
      <c r="C46" s="5"/>
      <c r="D46" s="5"/>
      <c r="E46" s="5"/>
      <c r="F46" s="5"/>
      <c r="G46" s="5"/>
      <c r="H46" s="5"/>
      <c r="I46" s="84">
        <f>SUMIF($B$6:$B$45,"1",L$6:L$45)</f>
        <v>0</v>
      </c>
      <c r="J46" s="84">
        <f>SUMIF($B$6:$B$45,"1",M$6:M$45)</f>
        <v>0</v>
      </c>
      <c r="K46" s="84">
        <f>SUMIF($B$6:$B$45,"1",N$6:N$45)</f>
        <v>0</v>
      </c>
      <c r="L46" s="5"/>
      <c r="M46" s="5"/>
      <c r="N46" s="5"/>
      <c r="O46" s="5">
        <f t="shared" si="0"/>
        <v>0</v>
      </c>
      <c r="P46" s="5">
        <f t="shared" si="1"/>
        <v>0</v>
      </c>
      <c r="Q46" s="5">
        <f t="shared" si="2"/>
        <v>0</v>
      </c>
    </row>
    <row r="47" spans="1:17" s="3" customFormat="1" ht="15.75">
      <c r="A47" s="89" t="s">
        <v>240</v>
      </c>
      <c r="B47" s="101">
        <v>2</v>
      </c>
      <c r="C47" s="5"/>
      <c r="D47" s="5"/>
      <c r="E47" s="5"/>
      <c r="F47" s="5"/>
      <c r="G47" s="5"/>
      <c r="H47" s="5"/>
      <c r="I47" s="84">
        <f>SUMIF($B$6:$B$45,"2",L$6:L$45)</f>
        <v>983886</v>
      </c>
      <c r="J47" s="84">
        <f>SUMIF($B$6:$B$45,"2",M$6:M$45)</f>
        <v>983886</v>
      </c>
      <c r="K47" s="84">
        <f>SUMIF($B$6:$B$45,"2",N$6:N$45)</f>
        <v>967989</v>
      </c>
      <c r="L47" s="5"/>
      <c r="M47" s="5"/>
      <c r="N47" s="5"/>
      <c r="O47" s="5">
        <f t="shared" si="0"/>
        <v>983886</v>
      </c>
      <c r="P47" s="5">
        <f t="shared" si="1"/>
        <v>983886</v>
      </c>
      <c r="Q47" s="5">
        <f t="shared" si="2"/>
        <v>967989</v>
      </c>
    </row>
    <row r="48" spans="1:17" s="3" customFormat="1" ht="15.75">
      <c r="A48" s="89" t="s">
        <v>137</v>
      </c>
      <c r="B48" s="101">
        <v>3</v>
      </c>
      <c r="C48" s="5"/>
      <c r="D48" s="5"/>
      <c r="E48" s="5"/>
      <c r="F48" s="5"/>
      <c r="G48" s="5"/>
      <c r="H48" s="5"/>
      <c r="I48" s="84">
        <f>SUMIF($B$6:$B$45,"3",L$6:L$45)</f>
        <v>0</v>
      </c>
      <c r="J48" s="84">
        <f>SUMIF($B$6:$B$45,"3",M$6:M$45)</f>
        <v>0</v>
      </c>
      <c r="K48" s="84">
        <f>SUMIF($B$6:$B$45,"3",N$6:N$45)</f>
        <v>0</v>
      </c>
      <c r="L48" s="5"/>
      <c r="M48" s="5"/>
      <c r="N48" s="5"/>
      <c r="O48" s="5">
        <f t="shared" si="0"/>
        <v>0</v>
      </c>
      <c r="P48" s="5">
        <f t="shared" si="1"/>
        <v>0</v>
      </c>
      <c r="Q48" s="5">
        <f t="shared" si="2"/>
        <v>0</v>
      </c>
    </row>
    <row r="49" spans="1:17" s="3" customFormat="1" ht="15.75">
      <c r="A49" s="8" t="s">
        <v>402</v>
      </c>
      <c r="B49" s="101"/>
      <c r="C49" s="14">
        <f aca="true" t="shared" si="3" ref="C49:N49">SUM(C50:C52)</f>
        <v>6319609</v>
      </c>
      <c r="D49" s="14">
        <f t="shared" si="3"/>
        <v>6361109</v>
      </c>
      <c r="E49" s="14">
        <f t="shared" si="3"/>
        <v>6361109</v>
      </c>
      <c r="F49" s="14">
        <f t="shared" si="3"/>
        <v>1393836</v>
      </c>
      <c r="G49" s="14">
        <f t="shared" si="3"/>
        <v>1402526</v>
      </c>
      <c r="H49" s="14">
        <f t="shared" si="3"/>
        <v>1402526</v>
      </c>
      <c r="I49" s="14">
        <f t="shared" si="3"/>
        <v>4633910</v>
      </c>
      <c r="J49" s="14">
        <f t="shared" si="3"/>
        <v>4639910</v>
      </c>
      <c r="K49" s="14">
        <f t="shared" si="3"/>
        <v>3869954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14">
        <f t="shared" si="0"/>
        <v>12347355</v>
      </c>
      <c r="P49" s="14">
        <f t="shared" si="1"/>
        <v>12403545</v>
      </c>
      <c r="Q49" s="14">
        <f t="shared" si="2"/>
        <v>11633589</v>
      </c>
    </row>
    <row r="50" spans="1:17" s="3" customFormat="1" ht="15.75">
      <c r="A50" s="89" t="s">
        <v>395</v>
      </c>
      <c r="B50" s="101">
        <v>1</v>
      </c>
      <c r="C50" s="84">
        <f aca="true" t="shared" si="4" ref="C50:K50">SUMIF($B$6:$B$49,"1",C$6:C$49)</f>
        <v>0</v>
      </c>
      <c r="D50" s="84">
        <f t="shared" si="4"/>
        <v>0</v>
      </c>
      <c r="E50" s="84">
        <f t="shared" si="4"/>
        <v>0</v>
      </c>
      <c r="F50" s="84">
        <f t="shared" si="4"/>
        <v>0</v>
      </c>
      <c r="G50" s="84">
        <f t="shared" si="4"/>
        <v>0</v>
      </c>
      <c r="H50" s="84">
        <f t="shared" si="4"/>
        <v>0</v>
      </c>
      <c r="I50" s="84">
        <f t="shared" si="4"/>
        <v>0</v>
      </c>
      <c r="J50" s="84">
        <f t="shared" si="4"/>
        <v>0</v>
      </c>
      <c r="K50" s="84">
        <f t="shared" si="4"/>
        <v>0</v>
      </c>
      <c r="L50" s="5"/>
      <c r="M50" s="5"/>
      <c r="N50" s="5"/>
      <c r="O50" s="5">
        <f t="shared" si="0"/>
        <v>0</v>
      </c>
      <c r="P50" s="5">
        <f t="shared" si="1"/>
        <v>0</v>
      </c>
      <c r="Q50" s="5">
        <f t="shared" si="2"/>
        <v>0</v>
      </c>
    </row>
    <row r="51" spans="1:17" s="3" customFormat="1" ht="15.75">
      <c r="A51" s="89" t="s">
        <v>240</v>
      </c>
      <c r="B51" s="101">
        <v>2</v>
      </c>
      <c r="C51" s="84">
        <f aca="true" t="shared" si="5" ref="C51:K51">SUMIF($B$6:$B$49,"2",C$6:C$49)</f>
        <v>5873609</v>
      </c>
      <c r="D51" s="84">
        <f t="shared" si="5"/>
        <v>5915109</v>
      </c>
      <c r="E51" s="84">
        <f t="shared" si="5"/>
        <v>5915109</v>
      </c>
      <c r="F51" s="84">
        <f t="shared" si="5"/>
        <v>1279481</v>
      </c>
      <c r="G51" s="84">
        <f t="shared" si="5"/>
        <v>1288171</v>
      </c>
      <c r="H51" s="84">
        <f t="shared" si="5"/>
        <v>1288171</v>
      </c>
      <c r="I51" s="84">
        <f t="shared" si="5"/>
        <v>4633910</v>
      </c>
      <c r="J51" s="84">
        <f t="shared" si="5"/>
        <v>4639910</v>
      </c>
      <c r="K51" s="84">
        <f t="shared" si="5"/>
        <v>3869954</v>
      </c>
      <c r="L51" s="5"/>
      <c r="M51" s="5"/>
      <c r="N51" s="5"/>
      <c r="O51" s="5">
        <f t="shared" si="0"/>
        <v>11787000</v>
      </c>
      <c r="P51" s="5">
        <f t="shared" si="1"/>
        <v>11843190</v>
      </c>
      <c r="Q51" s="5">
        <f t="shared" si="2"/>
        <v>11073234</v>
      </c>
    </row>
    <row r="52" spans="1:17" s="3" customFormat="1" ht="15.75">
      <c r="A52" s="89" t="s">
        <v>137</v>
      </c>
      <c r="B52" s="101">
        <v>3</v>
      </c>
      <c r="C52" s="84">
        <f aca="true" t="shared" si="6" ref="C52:K52">SUMIF($B$6:$B$49,"3",C$6:C$49)</f>
        <v>446000</v>
      </c>
      <c r="D52" s="84">
        <f t="shared" si="6"/>
        <v>446000</v>
      </c>
      <c r="E52" s="84">
        <f t="shared" si="6"/>
        <v>446000</v>
      </c>
      <c r="F52" s="84">
        <f t="shared" si="6"/>
        <v>114355</v>
      </c>
      <c r="G52" s="84">
        <f t="shared" si="6"/>
        <v>114355</v>
      </c>
      <c r="H52" s="84">
        <f t="shared" si="6"/>
        <v>114355</v>
      </c>
      <c r="I52" s="84">
        <f t="shared" si="6"/>
        <v>0</v>
      </c>
      <c r="J52" s="84">
        <f t="shared" si="6"/>
        <v>0</v>
      </c>
      <c r="K52" s="84">
        <f t="shared" si="6"/>
        <v>0</v>
      </c>
      <c r="L52" s="5"/>
      <c r="M52" s="5"/>
      <c r="N52" s="5"/>
      <c r="O52" s="5">
        <f t="shared" si="0"/>
        <v>560355</v>
      </c>
      <c r="P52" s="5">
        <f t="shared" si="1"/>
        <v>560355</v>
      </c>
      <c r="Q52" s="5">
        <f t="shared" si="2"/>
        <v>560355</v>
      </c>
    </row>
  </sheetData>
  <sheetProtection/>
  <mergeCells count="9">
    <mergeCell ref="F4:H4"/>
    <mergeCell ref="I4:K4"/>
    <mergeCell ref="L4:N4"/>
    <mergeCell ref="O4:Q4"/>
    <mergeCell ref="A1:O1"/>
    <mergeCell ref="A2:O2"/>
    <mergeCell ref="A4:A5"/>
    <mergeCell ref="B4:B5"/>
    <mergeCell ref="C4:E4"/>
  </mergeCells>
  <printOptions horizontalCentered="1"/>
  <pageMargins left="0.31496062992125984" right="0.2755905511811024" top="0.46" bottom="0.47" header="0.31496062992125984" footer="0.31496062992125984"/>
  <pageSetup fitToHeight="1" fitToWidth="1" horizontalDpi="300" verticalDpi="300" orientation="landscape" paperSize="9" scale="37" r:id="rId1"/>
  <headerFoot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42.28125" style="28" customWidth="1"/>
    <col min="2" max="4" width="9.7109375" style="32" customWidth="1"/>
    <col min="5" max="5" width="10.8515625" style="32" customWidth="1"/>
    <col min="6" max="16384" width="9.140625" style="32" customWidth="1"/>
  </cols>
  <sheetData>
    <row r="1" spans="1:6" s="25" customFormat="1" ht="48.75" customHeight="1">
      <c r="A1" s="340" t="s">
        <v>542</v>
      </c>
      <c r="B1" s="340"/>
      <c r="C1" s="340"/>
      <c r="D1" s="340"/>
      <c r="E1" s="340"/>
      <c r="F1" s="122"/>
    </row>
    <row r="2" spans="1:5" s="25" customFormat="1" ht="13.5" customHeight="1">
      <c r="A2" s="127"/>
      <c r="B2" s="127"/>
      <c r="C2" s="127"/>
      <c r="D2" s="127"/>
      <c r="E2" s="127"/>
    </row>
    <row r="3" spans="1:5" s="25" customFormat="1" ht="40.5" customHeight="1">
      <c r="A3" s="341" t="s">
        <v>534</v>
      </c>
      <c r="B3" s="341"/>
      <c r="C3" s="341"/>
      <c r="D3" s="341"/>
      <c r="E3" s="341"/>
    </row>
    <row r="4" spans="1:5" s="25" customFormat="1" ht="14.25" customHeight="1">
      <c r="A4" s="26"/>
      <c r="B4" s="26"/>
      <c r="C4" s="26"/>
      <c r="D4" s="26"/>
      <c r="E4" s="128" t="s">
        <v>504</v>
      </c>
    </row>
    <row r="5" spans="1:6" s="29" customFormat="1" ht="21.75" customHeight="1">
      <c r="A5" s="118" t="s">
        <v>9</v>
      </c>
      <c r="B5" s="27" t="s">
        <v>401</v>
      </c>
      <c r="C5" s="27" t="s">
        <v>489</v>
      </c>
      <c r="D5" s="27" t="s">
        <v>531</v>
      </c>
      <c r="E5" s="27" t="s">
        <v>5</v>
      </c>
      <c r="F5" s="28"/>
    </row>
    <row r="6" spans="1:5" ht="15">
      <c r="A6" s="30" t="s">
        <v>399</v>
      </c>
      <c r="B6" s="31">
        <v>200000</v>
      </c>
      <c r="C6" s="31">
        <v>200000</v>
      </c>
      <c r="D6" s="31">
        <v>200000</v>
      </c>
      <c r="E6" s="31">
        <f aca="true" t="shared" si="0" ref="E6:E21">SUM(B6:D6)</f>
        <v>600000</v>
      </c>
    </row>
    <row r="7" spans="1:5" ht="15">
      <c r="A7" s="30" t="s">
        <v>397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5000</v>
      </c>
      <c r="C8" s="31">
        <v>5000</v>
      </c>
      <c r="D8" s="31">
        <v>5000</v>
      </c>
      <c r="E8" s="31">
        <f t="shared" si="0"/>
        <v>15000</v>
      </c>
    </row>
    <row r="9" spans="1:5" ht="32.25" customHeight="1">
      <c r="A9" s="33" t="s">
        <v>32</v>
      </c>
      <c r="B9" s="31">
        <v>55000</v>
      </c>
      <c r="C9" s="31">
        <v>55000</v>
      </c>
      <c r="D9" s="31">
        <v>55000</v>
      </c>
      <c r="E9" s="31">
        <f t="shared" si="0"/>
        <v>165000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398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260000</v>
      </c>
      <c r="C13" s="35">
        <f>SUM(C6:C12)</f>
        <v>260000</v>
      </c>
      <c r="D13" s="35">
        <f>SUM(D6:D12)</f>
        <v>260000</v>
      </c>
      <c r="E13" s="35">
        <f>SUM(E6:E12)</f>
        <v>780000</v>
      </c>
    </row>
    <row r="14" spans="1:5" ht="15">
      <c r="A14" s="34" t="s">
        <v>48</v>
      </c>
      <c r="B14" s="35">
        <f>ROUNDDOWN(B13*0.5,0)</f>
        <v>130000</v>
      </c>
      <c r="C14" s="35">
        <f>ROUNDDOWN(C13*0.5,0)</f>
        <v>130000</v>
      </c>
      <c r="D14" s="35">
        <f>ROUNDDOWN(D13*0.5,0)</f>
        <v>130000</v>
      </c>
      <c r="E14" s="35">
        <f t="shared" si="0"/>
        <v>390000</v>
      </c>
    </row>
    <row r="15" spans="1:5" ht="19.5" customHeight="1">
      <c r="A15" s="33" t="s">
        <v>36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52</v>
      </c>
      <c r="B23" s="35">
        <f>B14-B22</f>
        <v>130000</v>
      </c>
      <c r="C23" s="35">
        <f>C14-C22</f>
        <v>130000</v>
      </c>
      <c r="D23" s="35">
        <f>D14-D22</f>
        <v>130000</v>
      </c>
      <c r="E23" s="35">
        <f>E14-E22</f>
        <v>390000</v>
      </c>
    </row>
    <row r="24" spans="1:5" s="36" customFormat="1" ht="25.5" customHeight="1">
      <c r="A24" s="38" t="s">
        <v>64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8"/>
      <c r="B25" s="99"/>
      <c r="C25" s="99"/>
      <c r="D25" s="99"/>
      <c r="E25" s="99"/>
    </row>
    <row r="26" spans="1:5" s="36" customFormat="1" ht="27.75" customHeight="1">
      <c r="A26" s="342" t="s">
        <v>389</v>
      </c>
      <c r="B26" s="342"/>
      <c r="C26" s="342"/>
      <c r="D26" s="342"/>
      <c r="E26" s="342"/>
    </row>
    <row r="27" ht="18.75" customHeight="1"/>
    <row r="28" ht="15">
      <c r="A28" s="100" t="s">
        <v>535</v>
      </c>
    </row>
    <row r="29" spans="1:3" ht="15">
      <c r="A29" s="39" t="s">
        <v>505</v>
      </c>
      <c r="C29" s="65"/>
    </row>
    <row r="30" ht="15">
      <c r="C30" s="65"/>
    </row>
    <row r="31" spans="1:4" ht="15">
      <c r="A31" s="65" t="s">
        <v>536</v>
      </c>
      <c r="B31" s="28"/>
      <c r="D31" s="65" t="s">
        <v>506</v>
      </c>
    </row>
    <row r="32" spans="1:4" ht="15">
      <c r="A32" s="65" t="s">
        <v>537</v>
      </c>
      <c r="B32" s="28"/>
      <c r="D32" s="65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43" t="s">
        <v>388</v>
      </c>
      <c r="B1" s="343"/>
      <c r="C1" s="343"/>
      <c r="D1" s="343"/>
      <c r="E1" s="343"/>
    </row>
    <row r="2" spans="1:5" s="25" customFormat="1" ht="14.25" customHeight="1">
      <c r="A2" s="121"/>
      <c r="B2" s="121"/>
      <c r="C2" s="121"/>
      <c r="D2" s="121"/>
      <c r="E2" s="121"/>
    </row>
    <row r="3" spans="1:5" s="25" customFormat="1" ht="27" customHeight="1">
      <c r="A3" s="343" t="s">
        <v>122</v>
      </c>
      <c r="B3" s="343"/>
      <c r="C3" s="343"/>
      <c r="D3" s="343"/>
      <c r="E3" s="343"/>
    </row>
    <row r="4" spans="1:5" s="25" customFormat="1" ht="13.5" customHeight="1">
      <c r="A4" s="121"/>
      <c r="B4" s="121"/>
      <c r="C4" s="121"/>
      <c r="D4" s="121"/>
      <c r="E4" s="121"/>
    </row>
    <row r="5" spans="1:5" s="25" customFormat="1" ht="40.5" customHeight="1">
      <c r="A5" s="343" t="s">
        <v>391</v>
      </c>
      <c r="B5" s="343"/>
      <c r="C5" s="343"/>
      <c r="D5" s="343"/>
      <c r="E5" s="343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8" t="s">
        <v>9</v>
      </c>
      <c r="B7" s="27" t="s">
        <v>46</v>
      </c>
      <c r="C7" s="27" t="s">
        <v>100</v>
      </c>
      <c r="D7" s="27" t="s">
        <v>381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8"/>
      <c r="B35" s="99"/>
      <c r="C35" s="99"/>
      <c r="D35" s="99"/>
      <c r="E35" s="99"/>
    </row>
    <row r="36" spans="1:5" s="36" customFormat="1" ht="27.75" customHeight="1">
      <c r="A36" s="342" t="s">
        <v>389</v>
      </c>
      <c r="B36" s="342"/>
      <c r="C36" s="342"/>
      <c r="D36" s="342"/>
      <c r="E36" s="342"/>
    </row>
    <row r="37" ht="18.75" customHeight="1"/>
    <row r="38" ht="15">
      <c r="A38" s="100" t="s">
        <v>390</v>
      </c>
    </row>
    <row r="39" spans="1:3" ht="15">
      <c r="A39" s="39" t="s">
        <v>123</v>
      </c>
      <c r="C39" s="65"/>
    </row>
    <row r="40" ht="15">
      <c r="C40" s="65" t="s">
        <v>124</v>
      </c>
    </row>
    <row r="41" ht="15">
      <c r="C41" s="65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3.57421875" style="0" customWidth="1"/>
    <col min="3" max="3" width="5.421875" style="0" customWidth="1"/>
    <col min="4" max="4" width="17.7109375" style="0" customWidth="1"/>
    <col min="5" max="5" width="9.140625" style="0" customWidth="1"/>
    <col min="6" max="6" width="10.28125" style="0" customWidth="1"/>
    <col min="7" max="7" width="3.8515625" style="0" customWidth="1"/>
    <col min="8" max="8" width="7.28125" style="0" customWidth="1"/>
    <col min="9" max="9" width="8.57421875" style="0" customWidth="1"/>
    <col min="10" max="10" width="11.57421875" style="0" customWidth="1"/>
    <col min="12" max="12" width="14.421875" style="0" bestFit="1" customWidth="1"/>
  </cols>
  <sheetData>
    <row r="1" spans="1:12" s="172" customFormat="1" ht="44.25" customHeight="1">
      <c r="A1" s="291" t="s">
        <v>617</v>
      </c>
      <c r="B1" s="291"/>
      <c r="C1" s="291"/>
      <c r="D1" s="291"/>
      <c r="E1" s="291"/>
      <c r="F1" s="291"/>
      <c r="G1" s="291"/>
      <c r="H1" s="291"/>
      <c r="I1" s="291"/>
      <c r="J1" s="291"/>
      <c r="K1" s="241"/>
      <c r="L1" s="241"/>
    </row>
    <row r="2" spans="8:9" s="137" customFormat="1" ht="18.75">
      <c r="H2" s="292" t="s">
        <v>504</v>
      </c>
      <c r="I2" s="292"/>
    </row>
    <row r="3" spans="8:9" s="137" customFormat="1" ht="9.75" customHeight="1">
      <c r="H3" s="221"/>
      <c r="I3" s="221"/>
    </row>
    <row r="4" spans="1:12" s="137" customFormat="1" ht="18.75">
      <c r="A4" s="191" t="s">
        <v>550</v>
      </c>
      <c r="B4" s="191"/>
      <c r="C4" s="191"/>
      <c r="D4" s="191"/>
      <c r="E4" s="191"/>
      <c r="F4" s="200"/>
      <c r="G4" s="191"/>
      <c r="H4" s="191"/>
      <c r="I4" s="191"/>
      <c r="J4" s="200"/>
      <c r="K4" s="2"/>
      <c r="L4" s="2"/>
    </row>
    <row r="5" spans="2:12" s="137" customFormat="1" ht="18.75">
      <c r="B5" s="2" t="s">
        <v>610</v>
      </c>
      <c r="C5" s="191"/>
      <c r="D5" s="191"/>
      <c r="E5" s="191"/>
      <c r="F5" s="200"/>
      <c r="G5" s="191"/>
      <c r="H5" s="191"/>
      <c r="I5" s="191"/>
      <c r="J5" s="200"/>
      <c r="K5" s="2"/>
      <c r="L5" s="2"/>
    </row>
    <row r="6" spans="1:12" s="137" customFormat="1" ht="18.75">
      <c r="A6" s="174"/>
      <c r="C6" s="178" t="s">
        <v>611</v>
      </c>
      <c r="D6" s="178"/>
      <c r="E6" s="178"/>
      <c r="F6" s="190"/>
      <c r="G6" s="178"/>
      <c r="H6" s="178"/>
      <c r="I6" s="178"/>
      <c r="J6" s="190">
        <v>882500</v>
      </c>
      <c r="K6" s="2"/>
      <c r="L6" s="2"/>
    </row>
    <row r="7" spans="1:12" s="137" customFormat="1" ht="18.75">
      <c r="A7" s="174"/>
      <c r="C7" s="235" t="s">
        <v>618</v>
      </c>
      <c r="D7" s="178"/>
      <c r="E7" s="178"/>
      <c r="F7" s="190"/>
      <c r="G7" s="178"/>
      <c r="H7" s="178"/>
      <c r="I7" s="178"/>
      <c r="J7" s="190">
        <v>233000</v>
      </c>
      <c r="K7" s="2"/>
      <c r="L7" s="2"/>
    </row>
    <row r="8" spans="1:12" s="137" customFormat="1" ht="18.75">
      <c r="A8" s="174"/>
      <c r="C8" s="235" t="s">
        <v>619</v>
      </c>
      <c r="D8" s="178"/>
      <c r="E8" s="178"/>
      <c r="F8" s="190"/>
      <c r="G8" s="178"/>
      <c r="H8" s="178"/>
      <c r="I8" s="178"/>
      <c r="J8" s="190">
        <v>114300</v>
      </c>
      <c r="K8" s="2"/>
      <c r="L8" s="2"/>
    </row>
    <row r="9" spans="1:12" s="137" customFormat="1" ht="18.75">
      <c r="A9" s="174"/>
      <c r="B9" s="178" t="s">
        <v>615</v>
      </c>
      <c r="C9" s="225"/>
      <c r="D9" s="178"/>
      <c r="E9" s="178"/>
      <c r="F9" s="190"/>
      <c r="G9" s="178"/>
      <c r="H9" s="178"/>
      <c r="I9" s="178"/>
      <c r="J9" s="190">
        <v>46440</v>
      </c>
      <c r="K9" s="2"/>
      <c r="L9" s="2"/>
    </row>
    <row r="10" spans="1:12" s="137" customFormat="1" ht="18.75">
      <c r="A10" s="174"/>
      <c r="B10" s="178" t="s">
        <v>608</v>
      </c>
      <c r="C10" s="223"/>
      <c r="D10" s="223"/>
      <c r="E10" s="223"/>
      <c r="F10" s="224"/>
      <c r="G10" s="223"/>
      <c r="H10" s="223"/>
      <c r="I10" s="223"/>
      <c r="J10" s="224">
        <v>13413</v>
      </c>
      <c r="K10" s="2"/>
      <c r="L10" s="2"/>
    </row>
    <row r="11" spans="1:12" s="137" customFormat="1" ht="18.75">
      <c r="A11" s="174"/>
      <c r="B11" s="174"/>
      <c r="C11" s="174"/>
      <c r="D11" s="174"/>
      <c r="E11" s="193" t="s">
        <v>570</v>
      </c>
      <c r="F11" s="196"/>
      <c r="G11" s="193"/>
      <c r="H11" s="193"/>
      <c r="I11" s="193"/>
      <c r="J11" s="196">
        <f>SUM(J6:J10)</f>
        <v>1289653</v>
      </c>
      <c r="K11" s="2"/>
      <c r="L11" s="2"/>
    </row>
    <row r="12" spans="1:12" s="137" customFormat="1" ht="15" customHeight="1">
      <c r="A12" s="2"/>
      <c r="B12" s="2"/>
      <c r="C12" s="2"/>
      <c r="D12" s="2"/>
      <c r="E12" s="2"/>
      <c r="F12" s="201"/>
      <c r="G12" s="2"/>
      <c r="H12" s="2"/>
      <c r="I12" s="2"/>
      <c r="J12" s="201"/>
      <c r="K12" s="2"/>
      <c r="L12" s="2"/>
    </row>
    <row r="13" spans="1:23" s="137" customFormat="1" ht="18.75">
      <c r="A13" s="191" t="s">
        <v>552</v>
      </c>
      <c r="B13" s="191"/>
      <c r="C13" s="191"/>
      <c r="D13" s="191"/>
      <c r="E13" s="191"/>
      <c r="F13" s="200"/>
      <c r="G13" s="191"/>
      <c r="H13" s="191"/>
      <c r="I13" s="191"/>
      <c r="J13" s="200"/>
      <c r="K13" s="2"/>
      <c r="L13" s="2"/>
      <c r="N13" s="232"/>
      <c r="O13" s="232"/>
      <c r="P13" s="232"/>
      <c r="Q13" s="232"/>
      <c r="R13" s="232"/>
      <c r="S13" s="232"/>
      <c r="T13" s="232"/>
      <c r="U13" s="232"/>
      <c r="V13" s="233"/>
      <c r="W13" s="234"/>
    </row>
    <row r="14" spans="1:23" s="137" customFormat="1" ht="18.75">
      <c r="A14" s="207"/>
      <c r="B14" s="225" t="s">
        <v>616</v>
      </c>
      <c r="C14" s="225"/>
      <c r="D14" s="225"/>
      <c r="E14" s="225"/>
      <c r="F14" s="225"/>
      <c r="G14" s="225"/>
      <c r="H14" s="225"/>
      <c r="I14" s="225"/>
      <c r="J14" s="228">
        <v>52160</v>
      </c>
      <c r="K14" s="2"/>
      <c r="L14" s="2"/>
      <c r="N14" s="232"/>
      <c r="O14" s="232"/>
      <c r="P14" s="237"/>
      <c r="Q14" s="237"/>
      <c r="R14" s="237"/>
      <c r="S14" s="237"/>
      <c r="T14" s="237"/>
      <c r="U14" s="237"/>
      <c r="V14" s="237"/>
      <c r="W14" s="237"/>
    </row>
    <row r="15" spans="1:23" s="137" customFormat="1" ht="18.75">
      <c r="A15" s="207"/>
      <c r="B15" s="229" t="s">
        <v>625</v>
      </c>
      <c r="C15" s="229"/>
      <c r="D15" s="229"/>
      <c r="E15" s="229"/>
      <c r="F15" s="229"/>
      <c r="G15" s="229"/>
      <c r="H15" s="229"/>
      <c r="I15" s="229"/>
      <c r="J15" s="228">
        <v>1215</v>
      </c>
      <c r="K15" s="2"/>
      <c r="L15" s="2"/>
      <c r="N15" s="232"/>
      <c r="O15" s="232"/>
      <c r="P15" s="237"/>
      <c r="Q15" s="237"/>
      <c r="R15" s="237"/>
      <c r="S15" s="237"/>
      <c r="T15" s="237"/>
      <c r="U15" s="237"/>
      <c r="V15" s="237"/>
      <c r="W15" s="237"/>
    </row>
    <row r="16" spans="1:23" s="137" customFormat="1" ht="18.75">
      <c r="A16" s="207"/>
      <c r="B16" s="236" t="s">
        <v>620</v>
      </c>
      <c r="C16" s="236"/>
      <c r="D16" s="236"/>
      <c r="E16" s="236"/>
      <c r="F16" s="236"/>
      <c r="G16" s="236"/>
      <c r="H16" s="236"/>
      <c r="I16" s="236"/>
      <c r="J16" s="2"/>
      <c r="K16" s="2"/>
      <c r="L16" s="2"/>
      <c r="N16" s="232"/>
      <c r="O16" s="232"/>
      <c r="P16" s="232"/>
      <c r="Q16" s="232"/>
      <c r="R16" s="232"/>
      <c r="S16" s="232"/>
      <c r="T16" s="232"/>
      <c r="U16" s="232"/>
      <c r="V16" s="233"/>
      <c r="W16" s="234"/>
    </row>
    <row r="17" spans="1:23" s="137" customFormat="1" ht="18.75">
      <c r="A17" s="207"/>
      <c r="B17" s="227"/>
      <c r="C17" s="225" t="s">
        <v>621</v>
      </c>
      <c r="D17" s="225"/>
      <c r="E17" s="225"/>
      <c r="F17" s="225"/>
      <c r="G17" s="225"/>
      <c r="H17" s="225"/>
      <c r="I17" s="225"/>
      <c r="J17" s="228">
        <v>114300</v>
      </c>
      <c r="K17" s="2"/>
      <c r="L17" s="2"/>
      <c r="N17" s="232"/>
      <c r="O17" s="232"/>
      <c r="P17" s="232"/>
      <c r="Q17" s="232"/>
      <c r="R17" s="232"/>
      <c r="S17" s="232"/>
      <c r="T17" s="232"/>
      <c r="U17" s="232"/>
      <c r="V17" s="233"/>
      <c r="W17" s="234"/>
    </row>
    <row r="18" spans="1:23" s="137" customFormat="1" ht="18.75">
      <c r="A18" s="207"/>
      <c r="B18" s="227"/>
      <c r="C18" s="225" t="s">
        <v>630</v>
      </c>
      <c r="D18" s="225"/>
      <c r="E18" s="225"/>
      <c r="F18" s="225"/>
      <c r="G18" s="225"/>
      <c r="H18" s="225"/>
      <c r="I18" s="225"/>
      <c r="J18" s="228">
        <v>20000</v>
      </c>
      <c r="K18" s="2"/>
      <c r="L18" s="2"/>
      <c r="N18" s="232"/>
      <c r="O18" s="232"/>
      <c r="P18" s="232"/>
      <c r="Q18" s="232"/>
      <c r="R18" s="232"/>
      <c r="S18" s="232"/>
      <c r="T18" s="232"/>
      <c r="U18" s="232"/>
      <c r="V18" s="233"/>
      <c r="W18" s="234"/>
    </row>
    <row r="19" spans="1:23" s="137" customFormat="1" ht="18.75">
      <c r="A19" s="207"/>
      <c r="B19" s="227" t="s">
        <v>626</v>
      </c>
      <c r="C19" s="225"/>
      <c r="D19" s="225"/>
      <c r="E19" s="225"/>
      <c r="F19" s="225"/>
      <c r="G19" s="225"/>
      <c r="H19" s="225"/>
      <c r="I19" s="225"/>
      <c r="J19" s="228"/>
      <c r="K19" s="2"/>
      <c r="L19" s="2"/>
      <c r="N19" s="232"/>
      <c r="O19" s="232"/>
      <c r="P19" s="232"/>
      <c r="Q19" s="232"/>
      <c r="R19" s="232"/>
      <c r="S19" s="232"/>
      <c r="T19" s="232"/>
      <c r="U19" s="232"/>
      <c r="V19" s="233"/>
      <c r="W19" s="234"/>
    </row>
    <row r="20" spans="1:23" s="137" customFormat="1" ht="18.75">
      <c r="A20" s="207"/>
      <c r="B20" s="227"/>
      <c r="C20" s="225" t="s">
        <v>627</v>
      </c>
      <c r="D20" s="225"/>
      <c r="E20" s="225"/>
      <c r="F20" s="225"/>
      <c r="G20" s="225"/>
      <c r="H20" s="225"/>
      <c r="I20" s="225"/>
      <c r="J20" s="228">
        <v>867699</v>
      </c>
      <c r="K20" s="2"/>
      <c r="L20" s="2"/>
      <c r="N20" s="232"/>
      <c r="O20" s="232"/>
      <c r="P20" s="232"/>
      <c r="Q20" s="232"/>
      <c r="R20" s="232"/>
      <c r="S20" s="232"/>
      <c r="T20" s="232"/>
      <c r="U20" s="232"/>
      <c r="V20" s="233"/>
      <c r="W20" s="234"/>
    </row>
    <row r="21" spans="1:23" s="137" customFormat="1" ht="18.75">
      <c r="A21" s="207"/>
      <c r="B21" s="227"/>
      <c r="C21" s="225" t="s">
        <v>628</v>
      </c>
      <c r="D21" s="225"/>
      <c r="E21" s="225"/>
      <c r="F21" s="225"/>
      <c r="G21" s="225"/>
      <c r="H21" s="225"/>
      <c r="I21" s="225"/>
      <c r="J21" s="228">
        <v>234279</v>
      </c>
      <c r="K21" s="2"/>
      <c r="L21" s="2"/>
      <c r="N21" s="232"/>
      <c r="O21" s="232"/>
      <c r="P21" s="232"/>
      <c r="Q21" s="232"/>
      <c r="R21" s="232"/>
      <c r="S21" s="232"/>
      <c r="T21" s="232"/>
      <c r="U21" s="232"/>
      <c r="V21" s="233"/>
      <c r="W21" s="234"/>
    </row>
    <row r="22" spans="1:12" s="137" customFormat="1" ht="18.75">
      <c r="A22" s="207"/>
      <c r="B22" s="231"/>
      <c r="C22" s="229"/>
      <c r="D22" s="229"/>
      <c r="E22" s="239" t="s">
        <v>570</v>
      </c>
      <c r="F22" s="239"/>
      <c r="G22" s="239"/>
      <c r="H22" s="239"/>
      <c r="I22" s="239"/>
      <c r="J22" s="240">
        <f>SUM(J14:J21)</f>
        <v>1289653</v>
      </c>
      <c r="K22" s="2"/>
      <c r="L22" s="201"/>
    </row>
    <row r="23" spans="1:12" s="137" customFormat="1" ht="18.75">
      <c r="A23" s="207"/>
      <c r="B23" s="207"/>
      <c r="C23" s="207"/>
      <c r="D23" s="174"/>
      <c r="E23" s="174"/>
      <c r="F23" s="175"/>
      <c r="G23" s="174"/>
      <c r="H23" s="174"/>
      <c r="I23" s="174"/>
      <c r="J23" s="175"/>
      <c r="K23" s="2"/>
      <c r="L23" s="2"/>
    </row>
    <row r="24" spans="1:12" s="137" customFormat="1" ht="18.75">
      <c r="A24" s="207" t="s">
        <v>623</v>
      </c>
      <c r="B24" s="207"/>
      <c r="C24" s="207"/>
      <c r="D24" s="174"/>
      <c r="E24" s="174"/>
      <c r="F24" s="175"/>
      <c r="G24" s="174"/>
      <c r="H24" s="174"/>
      <c r="I24" s="174"/>
      <c r="J24" s="175"/>
      <c r="K24" s="2"/>
      <c r="L24" s="2"/>
    </row>
    <row r="25" spans="1:12" s="137" customFormat="1" ht="18.75">
      <c r="A25" s="207"/>
      <c r="B25" s="207"/>
      <c r="C25" s="207"/>
      <c r="D25" s="174"/>
      <c r="E25" s="174"/>
      <c r="F25" s="175"/>
      <c r="G25" s="174"/>
      <c r="H25" s="174"/>
      <c r="I25" s="290" t="s">
        <v>569</v>
      </c>
      <c r="J25" s="290"/>
      <c r="K25" s="290"/>
      <c r="L25" s="238"/>
    </row>
    <row r="26" spans="1:12" s="137" customFormat="1" ht="18.75">
      <c r="A26" s="207"/>
      <c r="B26" s="207"/>
      <c r="C26" s="207"/>
      <c r="D26" s="174"/>
      <c r="E26" s="174"/>
      <c r="F26" s="175"/>
      <c r="G26" s="174"/>
      <c r="H26" s="174"/>
      <c r="I26" s="290" t="s">
        <v>87</v>
      </c>
      <c r="J26" s="290"/>
      <c r="K26" s="290"/>
      <c r="L26" s="42"/>
    </row>
    <row r="27" spans="1:12" s="137" customFormat="1" ht="18.75">
      <c r="A27" s="207"/>
      <c r="B27" s="207"/>
      <c r="C27" s="207"/>
      <c r="D27" s="174"/>
      <c r="E27" s="174"/>
      <c r="F27" s="175"/>
      <c r="G27" s="174"/>
      <c r="H27" s="174"/>
      <c r="I27" s="174"/>
      <c r="J27" s="175"/>
      <c r="K27" s="2"/>
      <c r="L27" s="2"/>
    </row>
    <row r="28" spans="1:12" s="137" customFormat="1" ht="18.75">
      <c r="A28" s="174"/>
      <c r="B28" s="199"/>
      <c r="C28" s="186"/>
      <c r="D28" s="186"/>
      <c r="E28" s="186"/>
      <c r="F28" s="186"/>
      <c r="G28" s="209"/>
      <c r="H28" s="209"/>
      <c r="I28" s="212"/>
      <c r="J28" s="212"/>
      <c r="K28" s="212"/>
      <c r="L28" s="212"/>
    </row>
    <row r="29" spans="1:12" ht="15.75">
      <c r="A29" s="293" t="s">
        <v>547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177"/>
    </row>
    <row r="30" spans="1:12" ht="15.75">
      <c r="A30" s="293" t="s">
        <v>548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177"/>
    </row>
    <row r="31" spans="1:12" ht="15.75">
      <c r="A31" s="294" t="s">
        <v>622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177"/>
    </row>
    <row r="32" spans="1:12" ht="15.75">
      <c r="A32" s="2"/>
      <c r="B32" s="2"/>
      <c r="C32" s="2"/>
      <c r="D32" s="2"/>
      <c r="E32" s="2"/>
      <c r="F32" s="201"/>
      <c r="G32" s="2"/>
      <c r="H32" s="2"/>
      <c r="I32" s="139" t="s">
        <v>549</v>
      </c>
      <c r="J32" s="2"/>
      <c r="K32" s="201"/>
      <c r="L32" s="177"/>
    </row>
    <row r="33" spans="1:12" ht="15.75">
      <c r="A33" s="2"/>
      <c r="B33" s="2"/>
      <c r="C33" s="2"/>
      <c r="D33" s="2"/>
      <c r="E33" s="2"/>
      <c r="F33" s="201"/>
      <c r="G33" s="2"/>
      <c r="H33" s="2"/>
      <c r="I33" s="139"/>
      <c r="J33" s="2"/>
      <c r="K33" s="201"/>
      <c r="L33" s="177"/>
    </row>
    <row r="34" spans="1:12" s="144" customFormat="1" ht="15.75">
      <c r="A34" s="191" t="s">
        <v>550</v>
      </c>
      <c r="B34" s="191"/>
      <c r="C34" s="191"/>
      <c r="D34" s="191"/>
      <c r="E34" s="191"/>
      <c r="F34" s="200"/>
      <c r="G34" s="191"/>
      <c r="H34" s="191"/>
      <c r="I34" s="191"/>
      <c r="J34" s="191"/>
      <c r="K34" s="200"/>
      <c r="L34" s="177"/>
    </row>
    <row r="35" spans="1:12" ht="15.75">
      <c r="A35" s="174"/>
      <c r="B35" s="2" t="s">
        <v>610</v>
      </c>
      <c r="C35" s="174"/>
      <c r="D35" s="174"/>
      <c r="E35" s="174"/>
      <c r="F35" s="175"/>
      <c r="G35" s="174"/>
      <c r="H35" s="174"/>
      <c r="I35" s="174"/>
      <c r="J35" s="174"/>
      <c r="K35" s="200"/>
      <c r="L35" s="208"/>
    </row>
    <row r="36" spans="1:12" ht="15.75">
      <c r="A36" s="174"/>
      <c r="B36" s="2"/>
      <c r="C36" s="225" t="s">
        <v>612</v>
      </c>
      <c r="D36" s="178"/>
      <c r="E36" s="178"/>
      <c r="F36" s="190"/>
      <c r="G36" s="178"/>
      <c r="H36" s="178"/>
      <c r="I36" s="178"/>
      <c r="J36" s="190">
        <v>43300</v>
      </c>
      <c r="K36" s="200"/>
      <c r="L36" s="208"/>
    </row>
    <row r="37" spans="1:12" ht="15.75">
      <c r="A37" s="2"/>
      <c r="B37" s="2"/>
      <c r="C37" s="2"/>
      <c r="D37" s="2"/>
      <c r="E37" s="2"/>
      <c r="F37" s="201"/>
      <c r="G37" s="2"/>
      <c r="H37" s="2"/>
      <c r="I37" s="2"/>
      <c r="J37" s="2"/>
      <c r="K37" s="200"/>
      <c r="L37" s="177"/>
    </row>
    <row r="38" spans="1:12" ht="15.75">
      <c r="A38" s="191" t="s">
        <v>552</v>
      </c>
      <c r="B38" s="191"/>
      <c r="C38" s="191"/>
      <c r="D38" s="191"/>
      <c r="E38" s="191"/>
      <c r="F38" s="200"/>
      <c r="G38" s="191"/>
      <c r="H38" s="191"/>
      <c r="I38" s="191"/>
      <c r="J38" s="191"/>
      <c r="K38" s="200"/>
      <c r="L38" s="177"/>
    </row>
    <row r="39" spans="1:12" ht="15.75">
      <c r="A39" s="207"/>
      <c r="B39" s="226" t="s">
        <v>613</v>
      </c>
      <c r="C39" s="226"/>
      <c r="D39" s="226"/>
      <c r="E39" s="226"/>
      <c r="F39" s="226"/>
      <c r="G39" s="226"/>
      <c r="H39" s="226"/>
      <c r="I39" s="226"/>
      <c r="J39" s="226"/>
      <c r="K39" s="200"/>
      <c r="L39" s="177"/>
    </row>
    <row r="40" spans="1:12" ht="15.75">
      <c r="A40" s="207"/>
      <c r="B40" s="227"/>
      <c r="C40" s="225" t="s">
        <v>614</v>
      </c>
      <c r="D40" s="225"/>
      <c r="E40" s="225"/>
      <c r="F40" s="225"/>
      <c r="G40" s="225"/>
      <c r="H40" s="225"/>
      <c r="I40" s="225"/>
      <c r="J40" s="228">
        <v>43300</v>
      </c>
      <c r="K40" s="200"/>
      <c r="L40" s="177"/>
    </row>
    <row r="41" spans="1:12" ht="15.75">
      <c r="A41" s="2"/>
      <c r="B41" s="2"/>
      <c r="C41" s="2"/>
      <c r="D41" s="2"/>
      <c r="E41" s="2"/>
      <c r="F41" s="201"/>
      <c r="G41" s="2"/>
      <c r="H41" s="2"/>
      <c r="I41" s="2"/>
      <c r="J41" s="2"/>
      <c r="K41" s="200"/>
      <c r="L41" s="177"/>
    </row>
    <row r="43" spans="1:11" ht="15.75">
      <c r="A43" s="207" t="s">
        <v>624</v>
      </c>
      <c r="B43" s="207"/>
      <c r="C43" s="207"/>
      <c r="D43" s="174"/>
      <c r="E43" s="174"/>
      <c r="F43" s="175"/>
      <c r="G43" s="174"/>
      <c r="H43" s="174"/>
      <c r="I43" s="174"/>
      <c r="J43" s="175"/>
      <c r="K43" s="2"/>
    </row>
    <row r="44" spans="1:11" ht="15.75">
      <c r="A44" s="207"/>
      <c r="B44" s="207"/>
      <c r="C44" s="207"/>
      <c r="D44" s="174"/>
      <c r="E44" s="174"/>
      <c r="F44" s="175"/>
      <c r="G44" s="174"/>
      <c r="H44" s="174"/>
      <c r="I44" s="290" t="s">
        <v>569</v>
      </c>
      <c r="J44" s="290"/>
      <c r="K44" s="290"/>
    </row>
    <row r="45" spans="1:11" ht="15.75">
      <c r="A45" s="207"/>
      <c r="B45" s="207"/>
      <c r="C45" s="207"/>
      <c r="D45" s="174"/>
      <c r="E45" s="174"/>
      <c r="F45" s="175"/>
      <c r="G45" s="174"/>
      <c r="H45" s="174"/>
      <c r="I45" s="290" t="s">
        <v>87</v>
      </c>
      <c r="J45" s="290"/>
      <c r="K45" s="290"/>
    </row>
  </sheetData>
  <sheetProtection/>
  <mergeCells count="9">
    <mergeCell ref="I26:K26"/>
    <mergeCell ref="I44:K44"/>
    <mergeCell ref="I45:K45"/>
    <mergeCell ref="A1:J1"/>
    <mergeCell ref="A29:K29"/>
    <mergeCell ref="A30:K30"/>
    <mergeCell ref="A31:K31"/>
    <mergeCell ref="I25:K25"/>
    <mergeCell ref="H2:I2"/>
  </mergeCells>
  <printOptions horizontalCentered="1"/>
  <pageMargins left="0.7086614173228347" right="0.7086614173228347" top="0.4724409448818898" bottom="0.7480314960629921" header="0.31496062992125984" footer="0.31496062992125984"/>
  <pageSetup fitToHeight="2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3.57421875" style="0" customWidth="1"/>
    <col min="3" max="3" width="5.421875" style="0" customWidth="1"/>
    <col min="4" max="4" width="17.7109375" style="0" customWidth="1"/>
    <col min="5" max="5" width="9.140625" style="0" customWidth="1"/>
    <col min="6" max="6" width="10.28125" style="0" customWidth="1"/>
    <col min="7" max="7" width="3.8515625" style="0" customWidth="1"/>
    <col min="8" max="8" width="7.28125" style="0" customWidth="1"/>
    <col min="9" max="9" width="8.57421875" style="0" customWidth="1"/>
    <col min="10" max="10" width="11.57421875" style="0" customWidth="1"/>
    <col min="12" max="12" width="14.421875" style="0" bestFit="1" customWidth="1"/>
  </cols>
  <sheetData>
    <row r="1" spans="1:12" s="172" customFormat="1" ht="44.25" customHeight="1">
      <c r="A1" s="297" t="s">
        <v>587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8:9" s="137" customFormat="1" ht="18.75">
      <c r="H2" s="292" t="s">
        <v>504</v>
      </c>
      <c r="I2" s="292"/>
    </row>
    <row r="3" spans="8:9" s="137" customFormat="1" ht="9.75" customHeight="1">
      <c r="H3" s="173"/>
      <c r="I3" s="173"/>
    </row>
    <row r="4" spans="1:12" s="137" customFormat="1" ht="18.75">
      <c r="A4" s="191" t="s">
        <v>550</v>
      </c>
      <c r="B4" s="191"/>
      <c r="C4" s="191"/>
      <c r="D4" s="191"/>
      <c r="E4" s="191"/>
      <c r="F4" s="200"/>
      <c r="G4" s="191"/>
      <c r="H4" s="191"/>
      <c r="I4" s="191"/>
      <c r="J4" s="200"/>
      <c r="K4" s="2"/>
      <c r="L4" s="2"/>
    </row>
    <row r="5" spans="1:12" s="137" customFormat="1" ht="18.75">
      <c r="A5" s="174" t="s">
        <v>551</v>
      </c>
      <c r="B5" s="174"/>
      <c r="C5" s="174"/>
      <c r="D5" s="174"/>
      <c r="E5" s="174"/>
      <c r="F5" s="175"/>
      <c r="G5" s="174"/>
      <c r="H5" s="174"/>
      <c r="I5" s="174"/>
      <c r="J5" s="175"/>
      <c r="K5" s="2"/>
      <c r="L5" s="2"/>
    </row>
    <row r="6" spans="1:12" s="137" customFormat="1" ht="18.75">
      <c r="A6" s="174"/>
      <c r="B6" s="178" t="s">
        <v>581</v>
      </c>
      <c r="C6" s="178"/>
      <c r="D6" s="178"/>
      <c r="E6" s="178"/>
      <c r="F6" s="190"/>
      <c r="G6" s="178"/>
      <c r="H6" s="178"/>
      <c r="I6" s="178"/>
      <c r="J6" s="190">
        <v>102800</v>
      </c>
      <c r="K6" s="2"/>
      <c r="L6" s="2"/>
    </row>
    <row r="7" spans="1:12" s="137" customFormat="1" ht="15" customHeight="1">
      <c r="A7" s="2"/>
      <c r="B7" s="2"/>
      <c r="C7" s="2"/>
      <c r="D7" s="2"/>
      <c r="E7" s="2"/>
      <c r="F7" s="201"/>
      <c r="G7" s="2"/>
      <c r="H7" s="2"/>
      <c r="I7" s="2"/>
      <c r="J7" s="201"/>
      <c r="K7" s="2"/>
      <c r="L7" s="2"/>
    </row>
    <row r="8" spans="1:12" s="137" customFormat="1" ht="18.75">
      <c r="A8" s="191" t="s">
        <v>552</v>
      </c>
      <c r="B8" s="191"/>
      <c r="C8" s="191"/>
      <c r="D8" s="191"/>
      <c r="E8" s="191"/>
      <c r="F8" s="200"/>
      <c r="G8" s="191"/>
      <c r="H8" s="191"/>
      <c r="I8" s="191"/>
      <c r="J8" s="200"/>
      <c r="K8" s="2"/>
      <c r="L8" s="2"/>
    </row>
    <row r="9" spans="1:12" s="137" customFormat="1" ht="18.75">
      <c r="A9" s="202" t="s">
        <v>553</v>
      </c>
      <c r="B9" s="202"/>
      <c r="C9" s="202"/>
      <c r="D9" s="178"/>
      <c r="E9" s="178"/>
      <c r="F9" s="190"/>
      <c r="G9" s="178"/>
      <c r="H9" s="178"/>
      <c r="I9" s="178"/>
      <c r="J9" s="190">
        <v>102800</v>
      </c>
      <c r="K9" s="2"/>
      <c r="L9" s="2"/>
    </row>
    <row r="10" spans="1:12" s="137" customFormat="1" ht="13.5" customHeight="1">
      <c r="A10" s="2"/>
      <c r="B10" s="2"/>
      <c r="C10" s="2"/>
      <c r="D10" s="2"/>
      <c r="E10" s="2"/>
      <c r="F10" s="201"/>
      <c r="G10" s="2"/>
      <c r="H10" s="2"/>
      <c r="I10" s="2"/>
      <c r="J10" s="201"/>
      <c r="K10" s="2"/>
      <c r="L10" s="2"/>
    </row>
    <row r="11" spans="1:12" s="137" customFormat="1" ht="18.75">
      <c r="A11" s="191" t="s">
        <v>554</v>
      </c>
      <c r="B11" s="191"/>
      <c r="C11" s="191"/>
      <c r="D11" s="191"/>
      <c r="E11" s="191"/>
      <c r="F11" s="200"/>
      <c r="G11" s="191"/>
      <c r="H11" s="191"/>
      <c r="I11" s="191"/>
      <c r="J11" s="191"/>
      <c r="K11" s="200"/>
      <c r="L11" s="2"/>
    </row>
    <row r="12" spans="1:12" s="137" customFormat="1" ht="18.75">
      <c r="A12" s="205"/>
      <c r="B12" s="203" t="s">
        <v>555</v>
      </c>
      <c r="C12" s="203"/>
      <c r="D12" s="203"/>
      <c r="E12" s="203"/>
      <c r="F12" s="203"/>
      <c r="G12" s="204"/>
      <c r="H12" s="204"/>
      <c r="I12" s="203" t="s">
        <v>556</v>
      </c>
      <c r="J12" s="203"/>
      <c r="K12" s="203"/>
      <c r="L12" s="204"/>
    </row>
    <row r="13" spans="1:12" s="137" customFormat="1" ht="18.75">
      <c r="A13" s="205" t="s">
        <v>552</v>
      </c>
      <c r="B13" s="177"/>
      <c r="C13" s="203"/>
      <c r="D13" s="203"/>
      <c r="E13" s="203"/>
      <c r="F13" s="203"/>
      <c r="G13" s="206"/>
      <c r="H13" s="206"/>
      <c r="I13" s="174"/>
      <c r="J13" s="174"/>
      <c r="K13" s="174"/>
      <c r="L13" s="204"/>
    </row>
    <row r="14" spans="1:12" s="137" customFormat="1" ht="34.5" customHeight="1">
      <c r="A14" s="2"/>
      <c r="B14" s="301" t="s">
        <v>571</v>
      </c>
      <c r="C14" s="301"/>
      <c r="D14" s="301"/>
      <c r="E14" s="301"/>
      <c r="F14" s="213">
        <v>128235</v>
      </c>
      <c r="G14" s="175"/>
      <c r="H14" s="295" t="s">
        <v>584</v>
      </c>
      <c r="I14" s="295"/>
      <c r="J14" s="295"/>
      <c r="K14" s="295"/>
      <c r="L14" s="214">
        <v>55936</v>
      </c>
    </row>
    <row r="15" spans="1:12" s="142" customFormat="1" ht="38.25" customHeight="1">
      <c r="A15" s="174"/>
      <c r="B15" s="174"/>
      <c r="C15" s="208"/>
      <c r="D15" s="188"/>
      <c r="E15" s="188"/>
      <c r="F15" s="188"/>
      <c r="G15" s="185"/>
      <c r="H15" s="295" t="s">
        <v>585</v>
      </c>
      <c r="I15" s="295"/>
      <c r="J15" s="295"/>
      <c r="K15" s="295"/>
      <c r="L15" s="214">
        <v>72299</v>
      </c>
    </row>
    <row r="16" spans="1:11" s="167" customFormat="1" ht="37.5" customHeight="1">
      <c r="A16" s="137"/>
      <c r="B16" s="296" t="s">
        <v>589</v>
      </c>
      <c r="C16" s="296"/>
      <c r="D16" s="296"/>
      <c r="E16" s="296"/>
      <c r="F16" s="215"/>
      <c r="G16" s="185"/>
      <c r="H16" s="298" t="s">
        <v>590</v>
      </c>
      <c r="I16" s="298"/>
      <c r="J16" s="298"/>
      <c r="K16" s="298"/>
    </row>
    <row r="17" spans="1:12" s="167" customFormat="1" ht="18.75" customHeight="1">
      <c r="A17" s="137"/>
      <c r="B17" s="300" t="s">
        <v>591</v>
      </c>
      <c r="C17" s="300"/>
      <c r="D17" s="300"/>
      <c r="E17" s="300"/>
      <c r="F17" s="216">
        <v>10000</v>
      </c>
      <c r="G17" s="185"/>
      <c r="H17" s="299" t="s">
        <v>592</v>
      </c>
      <c r="I17" s="299"/>
      <c r="J17" s="299"/>
      <c r="K17" s="299"/>
      <c r="L17" s="190">
        <v>10000</v>
      </c>
    </row>
    <row r="18" spans="1:12" s="137" customFormat="1" ht="18.75">
      <c r="A18" s="2"/>
      <c r="B18" s="191" t="s">
        <v>570</v>
      </c>
      <c r="C18" s="192"/>
      <c r="D18" s="193"/>
      <c r="E18" s="211"/>
      <c r="F18" s="211">
        <f>SUM(F14:F17)</f>
        <v>138235</v>
      </c>
      <c r="G18" s="194"/>
      <c r="H18" s="194"/>
      <c r="I18" s="191" t="s">
        <v>570</v>
      </c>
      <c r="J18" s="192"/>
      <c r="K18" s="193"/>
      <c r="L18" s="196">
        <f>SUM(L14:L17)</f>
        <v>138235</v>
      </c>
    </row>
    <row r="19" spans="1:12" s="137" customFormat="1" ht="18.75">
      <c r="A19" s="174"/>
      <c r="B19" s="199"/>
      <c r="C19" s="186"/>
      <c r="D19" s="186"/>
      <c r="E19" s="186"/>
      <c r="F19" s="186"/>
      <c r="G19" s="209"/>
      <c r="H19" s="209"/>
      <c r="I19" s="212"/>
      <c r="J19" s="212"/>
      <c r="K19" s="212"/>
      <c r="L19" s="212"/>
    </row>
    <row r="20" spans="1:12" ht="15.75">
      <c r="A20" s="293" t="s">
        <v>547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177"/>
    </row>
    <row r="21" spans="1:12" ht="15.75">
      <c r="A21" s="293" t="s">
        <v>548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177"/>
    </row>
    <row r="22" spans="1:12" ht="15.75">
      <c r="A22" s="294" t="s">
        <v>579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177"/>
    </row>
    <row r="23" spans="1:12" ht="15.75">
      <c r="A23" s="2"/>
      <c r="B23" s="2"/>
      <c r="C23" s="2"/>
      <c r="D23" s="2"/>
      <c r="E23" s="2"/>
      <c r="F23" s="201"/>
      <c r="G23" s="2"/>
      <c r="H23" s="2"/>
      <c r="I23" s="139" t="s">
        <v>549</v>
      </c>
      <c r="J23" s="2"/>
      <c r="K23" s="201"/>
      <c r="L23" s="177"/>
    </row>
    <row r="24" spans="1:12" ht="15.75">
      <c r="A24" s="2"/>
      <c r="B24" s="2"/>
      <c r="C24" s="2"/>
      <c r="D24" s="2"/>
      <c r="E24" s="2"/>
      <c r="F24" s="201"/>
      <c r="G24" s="2"/>
      <c r="H24" s="2"/>
      <c r="I24" s="139"/>
      <c r="J24" s="2"/>
      <c r="K24" s="201"/>
      <c r="L24" s="177"/>
    </row>
    <row r="25" spans="1:12" s="144" customFormat="1" ht="15.75">
      <c r="A25" s="191" t="s">
        <v>550</v>
      </c>
      <c r="B25" s="191"/>
      <c r="C25" s="191"/>
      <c r="D25" s="191"/>
      <c r="E25" s="191"/>
      <c r="F25" s="200"/>
      <c r="G25" s="191"/>
      <c r="H25" s="191"/>
      <c r="I25" s="191"/>
      <c r="J25" s="191"/>
      <c r="K25" s="200"/>
      <c r="L25" s="177"/>
    </row>
    <row r="26" spans="1:12" ht="15.75">
      <c r="A26" s="174"/>
      <c r="B26" s="178" t="s">
        <v>572</v>
      </c>
      <c r="C26" s="178"/>
      <c r="D26" s="178"/>
      <c r="E26" s="178"/>
      <c r="F26" s="190"/>
      <c r="G26" s="178"/>
      <c r="H26" s="178"/>
      <c r="I26" s="178"/>
      <c r="J26" s="178"/>
      <c r="K26" s="190">
        <v>14152</v>
      </c>
      <c r="L26" s="208"/>
    </row>
    <row r="27" spans="1:12" ht="15.75">
      <c r="A27" s="2"/>
      <c r="B27" s="2"/>
      <c r="C27" s="2"/>
      <c r="D27" s="2"/>
      <c r="E27" s="2"/>
      <c r="F27" s="201"/>
      <c r="G27" s="2"/>
      <c r="H27" s="2"/>
      <c r="I27" s="2"/>
      <c r="J27" s="2"/>
      <c r="K27" s="201"/>
      <c r="L27" s="177"/>
    </row>
    <row r="28" spans="1:12" ht="15.75">
      <c r="A28" s="191" t="s">
        <v>552</v>
      </c>
      <c r="B28" s="191"/>
      <c r="C28" s="191"/>
      <c r="D28" s="191"/>
      <c r="E28" s="191"/>
      <c r="F28" s="200"/>
      <c r="G28" s="191"/>
      <c r="H28" s="191"/>
      <c r="I28" s="191"/>
      <c r="J28" s="191"/>
      <c r="K28" s="200"/>
      <c r="L28" s="177"/>
    </row>
    <row r="29" spans="1:12" ht="15.75">
      <c r="A29" s="207"/>
      <c r="B29" s="202" t="s">
        <v>571</v>
      </c>
      <c r="C29" s="202"/>
      <c r="D29" s="178"/>
      <c r="E29" s="178"/>
      <c r="F29" s="190"/>
      <c r="G29" s="178"/>
      <c r="H29" s="178"/>
      <c r="I29" s="178"/>
      <c r="J29" s="178"/>
      <c r="K29" s="190">
        <v>14152</v>
      </c>
      <c r="L29" s="177"/>
    </row>
    <row r="30" spans="1:12" ht="15.75">
      <c r="A30" s="2"/>
      <c r="B30" s="2"/>
      <c r="C30" s="2"/>
      <c r="D30" s="2"/>
      <c r="E30" s="2"/>
      <c r="F30" s="201"/>
      <c r="G30" s="2"/>
      <c r="H30" s="2"/>
      <c r="I30" s="2"/>
      <c r="J30" s="2"/>
      <c r="K30" s="201"/>
      <c r="L30" s="177"/>
    </row>
    <row r="31" spans="1:12" ht="15.75">
      <c r="A31" s="191" t="s">
        <v>554</v>
      </c>
      <c r="B31" s="191"/>
      <c r="C31" s="191"/>
      <c r="D31" s="191"/>
      <c r="E31" s="191"/>
      <c r="F31" s="200"/>
      <c r="G31" s="191"/>
      <c r="H31" s="191"/>
      <c r="I31" s="191"/>
      <c r="J31" s="191"/>
      <c r="K31" s="200"/>
      <c r="L31" s="2"/>
    </row>
    <row r="32" spans="1:12" ht="15.75">
      <c r="A32" s="203"/>
      <c r="B32" s="203"/>
      <c r="C32" s="203"/>
      <c r="D32" s="203"/>
      <c r="E32" s="203"/>
      <c r="F32" s="204"/>
      <c r="G32" s="203"/>
      <c r="H32" s="203"/>
      <c r="I32" s="203"/>
      <c r="J32" s="203"/>
      <c r="K32" s="204"/>
      <c r="L32" s="2"/>
    </row>
    <row r="33" spans="1:12" ht="15.75">
      <c r="A33" s="205"/>
      <c r="B33" s="203" t="s">
        <v>555</v>
      </c>
      <c r="C33" s="203"/>
      <c r="D33" s="203"/>
      <c r="E33" s="203"/>
      <c r="F33" s="203"/>
      <c r="G33" s="204"/>
      <c r="H33" s="204"/>
      <c r="I33" s="203" t="s">
        <v>556</v>
      </c>
      <c r="J33" s="203"/>
      <c r="K33" s="203"/>
      <c r="L33" s="204"/>
    </row>
    <row r="34" spans="1:12" ht="15.75">
      <c r="A34" s="205" t="s">
        <v>552</v>
      </c>
      <c r="B34" s="177"/>
      <c r="C34" s="203"/>
      <c r="D34" s="203"/>
      <c r="E34" s="203"/>
      <c r="F34" s="203"/>
      <c r="G34" s="206"/>
      <c r="H34" s="206"/>
      <c r="I34" s="174"/>
      <c r="J34" s="174"/>
      <c r="K34" s="174"/>
      <c r="L34" s="204"/>
    </row>
    <row r="35" spans="1:12" ht="15.75">
      <c r="A35" s="2"/>
      <c r="B35" s="174" t="s">
        <v>562</v>
      </c>
      <c r="C35" s="174"/>
      <c r="D35" s="174"/>
      <c r="E35" s="174"/>
      <c r="F35" s="174"/>
      <c r="G35" s="175"/>
      <c r="H35" s="176" t="s">
        <v>562</v>
      </c>
      <c r="I35" s="177"/>
      <c r="J35" s="176"/>
      <c r="K35" s="176"/>
      <c r="L35" s="175"/>
    </row>
    <row r="36" spans="1:12" ht="15.75">
      <c r="A36" s="2"/>
      <c r="B36" s="178" t="s">
        <v>576</v>
      </c>
      <c r="C36" s="184"/>
      <c r="D36" s="179"/>
      <c r="E36" s="179"/>
      <c r="F36" s="180">
        <v>4000</v>
      </c>
      <c r="G36" s="177"/>
      <c r="H36" s="197" t="s">
        <v>574</v>
      </c>
      <c r="I36" s="184"/>
      <c r="J36" s="189"/>
      <c r="K36" s="189"/>
      <c r="L36" s="190">
        <v>6000</v>
      </c>
    </row>
    <row r="37" spans="1:12" s="144" customFormat="1" ht="15.75">
      <c r="A37" s="2"/>
      <c r="B37" s="174"/>
      <c r="C37" s="177"/>
      <c r="D37" s="188"/>
      <c r="E37" s="188"/>
      <c r="F37" s="185"/>
      <c r="G37" s="208"/>
      <c r="H37" s="176"/>
      <c r="I37" s="208"/>
      <c r="J37" s="187"/>
      <c r="K37" s="187"/>
      <c r="L37" s="175"/>
    </row>
    <row r="38" spans="1:12" s="144" customFormat="1" ht="15.75">
      <c r="A38" s="2"/>
      <c r="B38" s="174" t="s">
        <v>575</v>
      </c>
      <c r="C38" s="177"/>
      <c r="D38" s="188"/>
      <c r="E38" s="188"/>
      <c r="F38" s="185"/>
      <c r="G38" s="208"/>
      <c r="H38" s="174" t="s">
        <v>575</v>
      </c>
      <c r="I38" s="208"/>
      <c r="J38" s="187"/>
      <c r="K38" s="187"/>
      <c r="L38" s="175"/>
    </row>
    <row r="39" spans="1:12" ht="15.75">
      <c r="A39" s="2"/>
      <c r="B39" s="178" t="s">
        <v>577</v>
      </c>
      <c r="C39" s="184"/>
      <c r="D39" s="188"/>
      <c r="E39" s="188"/>
      <c r="F39" s="185">
        <v>2000</v>
      </c>
      <c r="G39" s="177"/>
      <c r="H39" s="197" t="s">
        <v>578</v>
      </c>
      <c r="I39" s="184"/>
      <c r="J39" s="189"/>
      <c r="K39" s="189"/>
      <c r="L39" s="190">
        <v>8000</v>
      </c>
    </row>
    <row r="40" spans="1:12" ht="15.75">
      <c r="A40" s="177"/>
      <c r="B40" s="2"/>
      <c r="C40" s="188"/>
      <c r="D40" s="181"/>
      <c r="E40" s="181"/>
      <c r="F40" s="182"/>
      <c r="G40" s="177"/>
      <c r="H40" s="185"/>
      <c r="I40" s="177"/>
      <c r="J40" s="177"/>
      <c r="K40" s="183"/>
      <c r="L40" s="177"/>
    </row>
    <row r="41" spans="1:12" ht="15.75">
      <c r="A41" s="2"/>
      <c r="B41" s="178" t="s">
        <v>571</v>
      </c>
      <c r="C41" s="179"/>
      <c r="D41" s="184"/>
      <c r="E41" s="184"/>
      <c r="F41" s="180">
        <v>8000</v>
      </c>
      <c r="G41" s="177"/>
      <c r="H41" s="185"/>
      <c r="I41" s="186"/>
      <c r="J41" s="187"/>
      <c r="K41" s="187"/>
      <c r="L41" s="175"/>
    </row>
    <row r="42" spans="1:12" ht="15.75">
      <c r="A42" s="191"/>
      <c r="B42" s="2"/>
      <c r="C42" s="188"/>
      <c r="D42" s="174"/>
      <c r="E42" s="174"/>
      <c r="F42" s="185"/>
      <c r="G42" s="177"/>
      <c r="H42" s="185"/>
      <c r="I42" s="186"/>
      <c r="J42" s="187"/>
      <c r="K42" s="187"/>
      <c r="L42" s="175"/>
    </row>
    <row r="43" spans="1:12" ht="15.75">
      <c r="A43" s="2"/>
      <c r="B43" s="191" t="s">
        <v>570</v>
      </c>
      <c r="C43" s="192"/>
      <c r="D43" s="193"/>
      <c r="E43" s="193"/>
      <c r="F43" s="194">
        <f>SUM(F35:F42)</f>
        <v>14000</v>
      </c>
      <c r="G43" s="177"/>
      <c r="H43" s="194"/>
      <c r="I43" s="191" t="s">
        <v>570</v>
      </c>
      <c r="J43" s="192"/>
      <c r="K43" s="193"/>
      <c r="L43" s="196">
        <f>SUM(L36:L39)</f>
        <v>14000</v>
      </c>
    </row>
    <row r="44" spans="1:12" ht="15.75">
      <c r="A44" s="2"/>
      <c r="B44" s="2"/>
      <c r="C44" s="188"/>
      <c r="D44" s="174"/>
      <c r="E44" s="174"/>
      <c r="F44" s="174"/>
      <c r="G44" s="185"/>
      <c r="H44" s="185"/>
      <c r="I44" s="186"/>
      <c r="J44" s="187"/>
      <c r="K44" s="187"/>
      <c r="L44" s="175"/>
    </row>
    <row r="45" spans="1:12" ht="15.75">
      <c r="A45" s="177"/>
      <c r="B45" s="199" t="s">
        <v>588</v>
      </c>
      <c r="C45" s="186"/>
      <c r="D45" s="186"/>
      <c r="E45" s="186"/>
      <c r="F45" s="186"/>
      <c r="G45" s="209"/>
      <c r="H45" s="209"/>
      <c r="I45" s="186"/>
      <c r="J45" s="195"/>
      <c r="K45" s="210"/>
      <c r="L45" s="183"/>
    </row>
    <row r="46" spans="1:12" ht="17.25" customHeight="1">
      <c r="A46" s="177"/>
      <c r="B46" s="177"/>
      <c r="C46" s="177"/>
      <c r="D46" s="177"/>
      <c r="E46" s="177"/>
      <c r="F46" s="177"/>
      <c r="G46" s="183"/>
      <c r="H46" s="183"/>
      <c r="I46" s="177"/>
      <c r="J46" s="177"/>
      <c r="K46" s="177"/>
      <c r="L46" s="183"/>
    </row>
    <row r="47" spans="1:12" ht="16.5" customHeight="1">
      <c r="A47" s="177"/>
      <c r="B47" s="199"/>
      <c r="C47" s="186"/>
      <c r="D47" s="186"/>
      <c r="E47" s="186"/>
      <c r="F47" s="186"/>
      <c r="G47" s="209"/>
      <c r="H47" s="209"/>
      <c r="I47" s="290" t="s">
        <v>604</v>
      </c>
      <c r="J47" s="290"/>
      <c r="K47" s="290"/>
      <c r="L47" s="290"/>
    </row>
    <row r="48" spans="1:12" ht="18.75" customHeight="1">
      <c r="A48" s="177"/>
      <c r="B48" s="199"/>
      <c r="C48" s="186"/>
      <c r="D48" s="186"/>
      <c r="E48" s="186"/>
      <c r="F48" s="186"/>
      <c r="G48" s="209"/>
      <c r="H48" s="209"/>
      <c r="I48" s="290" t="s">
        <v>605</v>
      </c>
      <c r="J48" s="290"/>
      <c r="K48" s="290"/>
      <c r="L48" s="290"/>
    </row>
  </sheetData>
  <sheetProtection/>
  <mergeCells count="14">
    <mergeCell ref="A1:L1"/>
    <mergeCell ref="H16:K16"/>
    <mergeCell ref="H17:K17"/>
    <mergeCell ref="B17:E17"/>
    <mergeCell ref="B14:E14"/>
    <mergeCell ref="H15:K15"/>
    <mergeCell ref="H2:I2"/>
    <mergeCell ref="I48:L48"/>
    <mergeCell ref="I47:L47"/>
    <mergeCell ref="A20:K20"/>
    <mergeCell ref="A21:K21"/>
    <mergeCell ref="A22:K22"/>
    <mergeCell ref="H14:K14"/>
    <mergeCell ref="B16:E16"/>
  </mergeCells>
  <printOptions/>
  <pageMargins left="0.7086614173228347" right="0.7086614173228347" top="0.46" bottom="0.7480314960629921" header="0.31496062992125984" footer="0.31496062992125984"/>
  <pageSetup fitToHeight="2" fitToWidth="1" horizontalDpi="600" verticalDpi="600" orientation="portrait" paperSize="9" scale="7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33">
      <selection activeCell="I47" sqref="I47:L48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7.28125" style="0" customWidth="1"/>
    <col min="6" max="6" width="5.140625" style="42" customWidth="1"/>
    <col min="7" max="7" width="8.00390625" style="0" customWidth="1"/>
    <col min="8" max="8" width="5.140625" style="0" customWidth="1"/>
    <col min="10" max="10" width="18.140625" style="0" customWidth="1"/>
    <col min="11" max="11" width="10.57421875" style="42" customWidth="1"/>
  </cols>
  <sheetData>
    <row r="1" spans="1:11" ht="20.25">
      <c r="A1" s="305" t="s">
        <v>547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8.75">
      <c r="A2" s="306" t="s">
        <v>548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8.75">
      <c r="A3" s="307" t="s">
        <v>579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ht="18.75">
      <c r="A4" s="137"/>
      <c r="B4" s="137"/>
      <c r="C4" s="137"/>
      <c r="D4" s="137"/>
      <c r="E4" s="137"/>
      <c r="F4" s="138"/>
      <c r="G4" s="137"/>
      <c r="H4" s="137"/>
      <c r="I4" s="137"/>
      <c r="J4" s="137"/>
      <c r="K4" s="138"/>
    </row>
    <row r="5" spans="1:11" ht="18.75">
      <c r="A5" s="137"/>
      <c r="B5" s="137"/>
      <c r="C5" s="137"/>
      <c r="D5" s="137"/>
      <c r="E5" s="137"/>
      <c r="F5" s="138"/>
      <c r="G5" s="137"/>
      <c r="H5" s="137"/>
      <c r="I5" s="139" t="s">
        <v>549</v>
      </c>
      <c r="J5" s="137"/>
      <c r="K5" s="138"/>
    </row>
    <row r="6" spans="1:11" ht="18.75">
      <c r="A6" s="137"/>
      <c r="B6" s="137"/>
      <c r="C6" s="137"/>
      <c r="D6" s="137"/>
      <c r="E6" s="137"/>
      <c r="F6" s="138"/>
      <c r="G6" s="137"/>
      <c r="H6" s="137"/>
      <c r="I6" s="139"/>
      <c r="J6" s="137"/>
      <c r="K6" s="138"/>
    </row>
    <row r="7" spans="1:11" ht="18.75">
      <c r="A7" s="140" t="s">
        <v>550</v>
      </c>
      <c r="B7" s="140"/>
      <c r="C7" s="140"/>
      <c r="D7" s="140"/>
      <c r="E7" s="140"/>
      <c r="F7" s="141"/>
      <c r="G7" s="140"/>
      <c r="H7" s="140"/>
      <c r="I7" s="140"/>
      <c r="J7" s="140"/>
      <c r="K7" s="141"/>
    </row>
    <row r="8" spans="1:11" ht="18.75">
      <c r="A8" s="137"/>
      <c r="B8" s="137"/>
      <c r="C8" s="137"/>
      <c r="D8" s="137"/>
      <c r="E8" s="137"/>
      <c r="F8" s="138"/>
      <c r="G8" s="137"/>
      <c r="H8" s="137"/>
      <c r="I8" s="137"/>
      <c r="J8" s="137"/>
      <c r="K8" s="138"/>
    </row>
    <row r="9" spans="1:11" s="144" customFormat="1" ht="18.75">
      <c r="A9" s="142"/>
      <c r="B9" s="145" t="s">
        <v>572</v>
      </c>
      <c r="C9" s="145"/>
      <c r="D9" s="145"/>
      <c r="E9" s="145"/>
      <c r="F9" s="146"/>
      <c r="G9" s="145"/>
      <c r="H9" s="145"/>
      <c r="I9" s="145"/>
      <c r="J9" s="145"/>
      <c r="K9" s="146">
        <v>14152</v>
      </c>
    </row>
    <row r="10" spans="1:11" ht="18.75">
      <c r="A10" s="137"/>
      <c r="B10" s="137"/>
      <c r="C10" s="137"/>
      <c r="D10" s="137"/>
      <c r="E10" s="137"/>
      <c r="F10" s="138"/>
      <c r="G10" s="137"/>
      <c r="H10" s="137"/>
      <c r="I10" s="137"/>
      <c r="J10" s="137"/>
      <c r="K10" s="138"/>
    </row>
    <row r="11" spans="1:11" ht="18.75">
      <c r="A11" s="140" t="s">
        <v>552</v>
      </c>
      <c r="B11" s="140"/>
      <c r="C11" s="140"/>
      <c r="D11" s="140"/>
      <c r="E11" s="140"/>
      <c r="F11" s="141"/>
      <c r="G11" s="140"/>
      <c r="H11" s="140"/>
      <c r="I11" s="140"/>
      <c r="J11" s="140"/>
      <c r="K11" s="141"/>
    </row>
    <row r="12" spans="1:11" ht="18.75">
      <c r="A12" s="142"/>
      <c r="B12" s="142"/>
      <c r="C12" s="142"/>
      <c r="D12" s="137"/>
      <c r="E12" s="137"/>
      <c r="F12" s="138"/>
      <c r="G12" s="137"/>
      <c r="H12" s="137"/>
      <c r="I12" s="137"/>
      <c r="J12" s="137"/>
      <c r="K12" s="138"/>
    </row>
    <row r="13" spans="1:11" ht="18.75">
      <c r="A13" s="198"/>
      <c r="B13" s="147" t="s">
        <v>571</v>
      </c>
      <c r="C13" s="147"/>
      <c r="D13" s="145"/>
      <c r="E13" s="145"/>
      <c r="F13" s="146"/>
      <c r="G13" s="145"/>
      <c r="H13" s="145"/>
      <c r="I13" s="145"/>
      <c r="J13" s="145"/>
      <c r="K13" s="146">
        <v>14152</v>
      </c>
    </row>
    <row r="14" spans="1:11" ht="18.75">
      <c r="A14" s="137"/>
      <c r="B14" s="137"/>
      <c r="C14" s="137"/>
      <c r="D14" s="137"/>
      <c r="E14" s="137"/>
      <c r="F14" s="138"/>
      <c r="G14" s="137"/>
      <c r="H14" s="137"/>
      <c r="I14" s="137"/>
      <c r="J14" s="137"/>
      <c r="K14" s="138"/>
    </row>
    <row r="15" spans="1:11" ht="18.75">
      <c r="A15" s="137"/>
      <c r="B15" s="137"/>
      <c r="C15" s="137"/>
      <c r="D15" s="137"/>
      <c r="E15" s="137"/>
      <c r="F15" s="138"/>
      <c r="G15" s="137"/>
      <c r="H15" s="137"/>
      <c r="I15" s="137"/>
      <c r="J15" s="137"/>
      <c r="K15" s="138"/>
    </row>
    <row r="16" spans="1:11" ht="18.75" hidden="1">
      <c r="A16" s="140" t="s">
        <v>554</v>
      </c>
      <c r="B16" s="140"/>
      <c r="C16" s="140"/>
      <c r="D16" s="140"/>
      <c r="E16" s="140"/>
      <c r="F16" s="141"/>
      <c r="G16" s="140"/>
      <c r="H16" s="140"/>
      <c r="I16" s="140"/>
      <c r="J16" s="140"/>
      <c r="K16" s="141"/>
    </row>
    <row r="17" spans="1:11" ht="19.5" hidden="1">
      <c r="A17" s="148" t="s">
        <v>555</v>
      </c>
      <c r="B17" s="148"/>
      <c r="C17" s="148"/>
      <c r="D17" s="148"/>
      <c r="E17" s="148"/>
      <c r="F17" s="149"/>
      <c r="G17" s="148" t="s">
        <v>556</v>
      </c>
      <c r="H17" s="148"/>
      <c r="I17" s="148"/>
      <c r="J17" s="148"/>
      <c r="K17" s="149"/>
    </row>
    <row r="18" spans="1:11" ht="19.5" hidden="1">
      <c r="A18" s="150" t="s">
        <v>552</v>
      </c>
      <c r="B18" s="148"/>
      <c r="C18" s="148"/>
      <c r="D18" s="148"/>
      <c r="E18" s="148"/>
      <c r="F18" s="151"/>
      <c r="G18" s="142"/>
      <c r="H18" s="142"/>
      <c r="I18" s="142"/>
      <c r="J18" s="142"/>
      <c r="K18" s="149"/>
    </row>
    <row r="19" spans="1:11" ht="19.5" hidden="1">
      <c r="A19" s="152" t="s">
        <v>557</v>
      </c>
      <c r="B19" s="153"/>
      <c r="C19" s="153"/>
      <c r="D19" s="153"/>
      <c r="E19" s="153"/>
      <c r="F19" s="154"/>
      <c r="G19" s="152" t="s">
        <v>557</v>
      </c>
      <c r="H19" s="152"/>
      <c r="I19" s="155"/>
      <c r="J19" s="156"/>
      <c r="K19" s="143"/>
    </row>
    <row r="20" spans="1:13" ht="18.75" customHeight="1" hidden="1">
      <c r="A20" s="152"/>
      <c r="B20" s="157" t="s">
        <v>558</v>
      </c>
      <c r="C20" s="157"/>
      <c r="D20" s="157"/>
      <c r="E20" s="157"/>
      <c r="F20" s="158">
        <v>70709</v>
      </c>
      <c r="G20" s="308" t="s">
        <v>559</v>
      </c>
      <c r="H20" s="308"/>
      <c r="I20" s="308"/>
      <c r="J20" s="308"/>
      <c r="K20" s="143">
        <v>70709</v>
      </c>
      <c r="M20" s="160">
        <v>42461</v>
      </c>
    </row>
    <row r="21" spans="1:11" ht="18.75" hidden="1">
      <c r="A21" s="153"/>
      <c r="B21" s="161" t="s">
        <v>560</v>
      </c>
      <c r="C21" s="161"/>
      <c r="D21" s="161"/>
      <c r="E21" s="161"/>
      <c r="F21" s="162">
        <v>19091</v>
      </c>
      <c r="G21" s="303" t="s">
        <v>561</v>
      </c>
      <c r="H21" s="303"/>
      <c r="I21" s="303"/>
      <c r="J21" s="303"/>
      <c r="K21" s="146">
        <v>19091</v>
      </c>
    </row>
    <row r="22" spans="1:11" ht="16.5" customHeight="1" hidden="1">
      <c r="A22" s="142" t="s">
        <v>562</v>
      </c>
      <c r="B22" s="142"/>
      <c r="C22" s="142"/>
      <c r="D22" s="142"/>
      <c r="E22" s="142"/>
      <c r="F22" s="143"/>
      <c r="G22" s="309" t="s">
        <v>562</v>
      </c>
      <c r="H22" s="309"/>
      <c r="I22" s="309"/>
      <c r="J22" s="309"/>
      <c r="K22" s="143"/>
    </row>
    <row r="23" spans="1:11" ht="18.75" hidden="1">
      <c r="A23" s="137"/>
      <c r="B23" s="145" t="s">
        <v>563</v>
      </c>
      <c r="C23" s="157"/>
      <c r="D23" s="157"/>
      <c r="E23" s="157"/>
      <c r="F23" s="158">
        <v>54000</v>
      </c>
      <c r="G23" s="303" t="s">
        <v>564</v>
      </c>
      <c r="H23" s="303"/>
      <c r="I23" s="303"/>
      <c r="J23" s="303"/>
      <c r="K23" s="146">
        <v>24000</v>
      </c>
    </row>
    <row r="24" spans="1:11" ht="17.25" customHeight="1" hidden="1">
      <c r="A24" s="137"/>
      <c r="B24" s="161" t="s">
        <v>565</v>
      </c>
      <c r="C24" s="161"/>
      <c r="D24" s="161"/>
      <c r="E24" s="161"/>
      <c r="F24" s="162">
        <v>8280</v>
      </c>
      <c r="G24" s="304" t="s">
        <v>566</v>
      </c>
      <c r="H24" s="304"/>
      <c r="I24" s="304"/>
      <c r="J24" s="304"/>
      <c r="K24" s="164">
        <v>8280</v>
      </c>
    </row>
    <row r="25" spans="2:11" ht="18.75" hidden="1">
      <c r="B25" s="153"/>
      <c r="C25" s="144"/>
      <c r="D25" s="144"/>
      <c r="E25" s="144"/>
      <c r="F25" s="154"/>
      <c r="G25" s="165" t="s">
        <v>567</v>
      </c>
      <c r="H25" s="165"/>
      <c r="I25" s="159"/>
      <c r="J25" s="159"/>
      <c r="K25" s="143"/>
    </row>
    <row r="26" spans="2:11" s="137" customFormat="1" ht="18.75" hidden="1">
      <c r="B26" s="153"/>
      <c r="C26" s="142"/>
      <c r="D26" s="142"/>
      <c r="E26" s="142"/>
      <c r="F26" s="154"/>
      <c r="G26" s="166" t="s">
        <v>568</v>
      </c>
      <c r="H26" s="166"/>
      <c r="I26" s="163"/>
      <c r="J26" s="163"/>
      <c r="K26" s="146">
        <v>30000</v>
      </c>
    </row>
    <row r="27" spans="1:11" s="137" customFormat="1" ht="18.75">
      <c r="A27" s="140" t="s">
        <v>554</v>
      </c>
      <c r="B27" s="140"/>
      <c r="C27" s="140"/>
      <c r="D27" s="140"/>
      <c r="E27" s="140"/>
      <c r="F27" s="141"/>
      <c r="G27" s="140"/>
      <c r="H27" s="140"/>
      <c r="I27" s="140"/>
      <c r="J27" s="140"/>
      <c r="K27" s="141"/>
    </row>
    <row r="28" spans="1:11" s="137" customFormat="1" ht="19.5">
      <c r="A28" s="148"/>
      <c r="B28" s="148"/>
      <c r="C28" s="148"/>
      <c r="D28" s="148"/>
      <c r="E28" s="148"/>
      <c r="F28" s="149"/>
      <c r="G28" s="148"/>
      <c r="H28" s="148"/>
      <c r="I28" s="148"/>
      <c r="J28" s="148"/>
      <c r="K28" s="149"/>
    </row>
    <row r="29" spans="1:12" s="137" customFormat="1" ht="19.5">
      <c r="A29" s="150"/>
      <c r="B29" s="148" t="s">
        <v>555</v>
      </c>
      <c r="C29" s="148"/>
      <c r="D29" s="148"/>
      <c r="E29" s="148"/>
      <c r="F29" s="148"/>
      <c r="G29" s="149"/>
      <c r="H29" s="149"/>
      <c r="I29" s="148" t="s">
        <v>556</v>
      </c>
      <c r="J29" s="148"/>
      <c r="K29" s="148"/>
      <c r="L29" s="149"/>
    </row>
    <row r="30" spans="1:12" ht="19.5">
      <c r="A30" s="150" t="s">
        <v>552</v>
      </c>
      <c r="C30" s="148"/>
      <c r="D30" s="148"/>
      <c r="E30" s="148"/>
      <c r="F30" s="148"/>
      <c r="G30" s="151"/>
      <c r="H30" s="151"/>
      <c r="I30" s="142"/>
      <c r="J30" s="142"/>
      <c r="K30" s="142"/>
      <c r="L30" s="149"/>
    </row>
    <row r="31" spans="1:13" ht="18.75" customHeight="1">
      <c r="A31" s="137"/>
      <c r="B31" s="174" t="s">
        <v>562</v>
      </c>
      <c r="C31" s="174"/>
      <c r="D31" s="174"/>
      <c r="E31" s="174"/>
      <c r="F31" s="174"/>
      <c r="G31" s="175"/>
      <c r="H31" s="175"/>
      <c r="I31" s="176" t="s">
        <v>562</v>
      </c>
      <c r="J31" s="176"/>
      <c r="K31" s="176"/>
      <c r="L31" s="175"/>
      <c r="M31" s="177"/>
    </row>
    <row r="32" spans="1:13" ht="18.75" customHeight="1">
      <c r="A32" s="137"/>
      <c r="B32" s="178" t="s">
        <v>576</v>
      </c>
      <c r="C32" s="184"/>
      <c r="D32" s="179"/>
      <c r="E32" s="179"/>
      <c r="F32" s="179"/>
      <c r="G32" s="180">
        <v>4000</v>
      </c>
      <c r="H32" s="185"/>
      <c r="I32" s="197" t="s">
        <v>586</v>
      </c>
      <c r="J32" s="189"/>
      <c r="K32" s="189"/>
      <c r="L32" s="190">
        <v>6000</v>
      </c>
      <c r="M32" s="177"/>
    </row>
    <row r="33" spans="1:13" ht="18.75" customHeight="1">
      <c r="A33" s="137"/>
      <c r="B33" s="174"/>
      <c r="C33" s="177"/>
      <c r="D33" s="188"/>
      <c r="E33" s="188"/>
      <c r="F33" s="188"/>
      <c r="G33" s="185"/>
      <c r="H33" s="185"/>
      <c r="I33" s="176"/>
      <c r="J33" s="187"/>
      <c r="K33" s="187"/>
      <c r="L33" s="175"/>
      <c r="M33" s="177"/>
    </row>
    <row r="34" spans="1:13" ht="18.75" customHeight="1">
      <c r="A34" s="137"/>
      <c r="B34" s="174" t="s">
        <v>575</v>
      </c>
      <c r="C34" s="177"/>
      <c r="D34" s="188"/>
      <c r="E34" s="188"/>
      <c r="F34" s="188"/>
      <c r="G34" s="185"/>
      <c r="H34" s="185"/>
      <c r="I34" s="174" t="s">
        <v>575</v>
      </c>
      <c r="J34" s="187"/>
      <c r="K34" s="187"/>
      <c r="L34" s="175"/>
      <c r="M34" s="177"/>
    </row>
    <row r="35" spans="1:13" ht="18.75" customHeight="1">
      <c r="A35" s="137"/>
      <c r="B35" s="178" t="s">
        <v>577</v>
      </c>
      <c r="C35" s="184"/>
      <c r="D35" s="188"/>
      <c r="E35" s="188"/>
      <c r="F35" s="188"/>
      <c r="G35" s="185">
        <v>2000</v>
      </c>
      <c r="H35" s="185"/>
      <c r="I35" s="197" t="s">
        <v>578</v>
      </c>
      <c r="J35" s="189"/>
      <c r="K35" s="189"/>
      <c r="L35" s="190">
        <v>8000</v>
      </c>
      <c r="M35" s="177"/>
    </row>
    <row r="36" spans="2:13" ht="15.75">
      <c r="B36" s="2"/>
      <c r="C36" s="188"/>
      <c r="D36" s="181"/>
      <c r="E36" s="181"/>
      <c r="F36" s="181"/>
      <c r="G36" s="182"/>
      <c r="H36" s="185"/>
      <c r="I36" s="177"/>
      <c r="J36" s="177"/>
      <c r="K36" s="183"/>
      <c r="L36" s="177"/>
      <c r="M36" s="177"/>
    </row>
    <row r="37" spans="1:13" ht="18.75">
      <c r="A37" s="137"/>
      <c r="B37" s="178" t="s">
        <v>571</v>
      </c>
      <c r="C37" s="179"/>
      <c r="D37" s="184"/>
      <c r="E37" s="184"/>
      <c r="F37" s="184"/>
      <c r="G37" s="180">
        <v>8000</v>
      </c>
      <c r="H37" s="185"/>
      <c r="I37" s="186"/>
      <c r="J37" s="187"/>
      <c r="K37" s="187"/>
      <c r="L37" s="175"/>
      <c r="M37" s="177"/>
    </row>
    <row r="38" spans="1:13" ht="18.75">
      <c r="A38" s="140"/>
      <c r="B38" s="2"/>
      <c r="C38" s="188"/>
      <c r="D38" s="174"/>
      <c r="E38" s="174"/>
      <c r="F38" s="174"/>
      <c r="G38" s="185"/>
      <c r="H38" s="185"/>
      <c r="I38" s="186"/>
      <c r="J38" s="187"/>
      <c r="K38" s="187"/>
      <c r="L38" s="175"/>
      <c r="M38" s="177"/>
    </row>
    <row r="39" spans="1:14" ht="18.75">
      <c r="A39" s="137"/>
      <c r="B39" s="191" t="s">
        <v>570</v>
      </c>
      <c r="C39" s="192"/>
      <c r="D39" s="193"/>
      <c r="E39" s="193"/>
      <c r="F39" s="193"/>
      <c r="G39" s="194">
        <f>SUM(G31:G38)</f>
        <v>14000</v>
      </c>
      <c r="H39" s="194"/>
      <c r="I39" s="191" t="s">
        <v>570</v>
      </c>
      <c r="J39" s="192"/>
      <c r="K39" s="193"/>
      <c r="L39" s="196">
        <f>SUM(L32:L35)</f>
        <v>14000</v>
      </c>
      <c r="M39" s="193"/>
      <c r="N39" s="194"/>
    </row>
    <row r="40" spans="1:13" ht="18.75">
      <c r="A40" s="137"/>
      <c r="B40" s="2"/>
      <c r="C40" s="188"/>
      <c r="D40" s="174"/>
      <c r="E40" s="174"/>
      <c r="F40" s="174"/>
      <c r="G40" s="185"/>
      <c r="H40" s="185"/>
      <c r="I40" s="186"/>
      <c r="J40" s="187"/>
      <c r="K40" s="187"/>
      <c r="L40" s="175"/>
      <c r="M40" s="177"/>
    </row>
    <row r="44" spans="2:12" ht="18.75">
      <c r="B44" s="199" t="s">
        <v>573</v>
      </c>
      <c r="C44" s="168"/>
      <c r="D44" s="165"/>
      <c r="E44" s="165"/>
      <c r="F44" s="165"/>
      <c r="G44" s="169"/>
      <c r="H44" s="169"/>
      <c r="I44" s="168"/>
      <c r="J44" s="170"/>
      <c r="K44" s="171"/>
      <c r="L44" s="42"/>
    </row>
    <row r="45" spans="6:12" ht="15">
      <c r="F45"/>
      <c r="G45" s="42"/>
      <c r="H45" s="42"/>
      <c r="K45"/>
      <c r="L45" s="42"/>
    </row>
    <row r="46" spans="6:12" ht="15">
      <c r="F46"/>
      <c r="G46" s="42"/>
      <c r="H46" s="42"/>
      <c r="K46"/>
      <c r="L46" s="42"/>
    </row>
    <row r="47" spans="2:12" ht="18.75">
      <c r="B47" s="167"/>
      <c r="C47" s="168"/>
      <c r="D47" s="165"/>
      <c r="E47" s="165"/>
      <c r="F47" s="165"/>
      <c r="G47" s="169"/>
      <c r="H47" s="169"/>
      <c r="I47" s="302" t="s">
        <v>569</v>
      </c>
      <c r="J47" s="302"/>
      <c r="K47" s="302"/>
      <c r="L47" s="302"/>
    </row>
    <row r="48" spans="2:12" ht="18.75">
      <c r="B48" s="167"/>
      <c r="C48" s="168"/>
      <c r="D48" s="165"/>
      <c r="E48" s="165"/>
      <c r="F48" s="165"/>
      <c r="G48" s="169"/>
      <c r="H48" s="169"/>
      <c r="I48" s="168"/>
      <c r="J48" s="302" t="s">
        <v>87</v>
      </c>
      <c r="K48" s="302"/>
      <c r="L48" s="42"/>
    </row>
    <row r="49" spans="6:12" ht="15">
      <c r="F49"/>
      <c r="G49" s="42"/>
      <c r="H49" s="42"/>
      <c r="K49"/>
      <c r="L49" s="42"/>
    </row>
    <row r="52" spans="2:10" ht="18.75">
      <c r="B52" s="217" t="s">
        <v>602</v>
      </c>
      <c r="J52" s="218">
        <v>1000000</v>
      </c>
    </row>
    <row r="54" spans="2:10" ht="18.75">
      <c r="B54" s="217" t="s">
        <v>601</v>
      </c>
      <c r="C54" s="217"/>
      <c r="D54" s="217"/>
      <c r="E54" s="217"/>
      <c r="F54" s="219"/>
      <c r="G54" s="217"/>
      <c r="H54" s="217"/>
      <c r="I54" s="217"/>
      <c r="J54" s="218">
        <v>0</v>
      </c>
    </row>
    <row r="56" spans="2:10" ht="18.75">
      <c r="B56" s="217" t="s">
        <v>603</v>
      </c>
      <c r="J56" s="220">
        <f>J52-J54</f>
        <v>1000000</v>
      </c>
    </row>
  </sheetData>
  <sheetProtection/>
  <mergeCells count="10">
    <mergeCell ref="I47:L47"/>
    <mergeCell ref="J48:K48"/>
    <mergeCell ref="G23:J23"/>
    <mergeCell ref="G24:J24"/>
    <mergeCell ref="A1:K1"/>
    <mergeCell ref="A2:K2"/>
    <mergeCell ref="A3:K3"/>
    <mergeCell ref="G20:J20"/>
    <mergeCell ref="G21:J21"/>
    <mergeCell ref="G22:J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zoomScalePageLayoutView="0" workbookViewId="0" topLeftCell="A1">
      <selection activeCell="AA32" sqref="AA3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2.140625" style="0" customWidth="1"/>
    <col min="4" max="4" width="14.28125" style="0" customWidth="1"/>
    <col min="5" max="6" width="12.140625" style="0" customWidth="1"/>
    <col min="7" max="7" width="14.140625" style="0" customWidth="1"/>
    <col min="8" max="8" width="12.7109375" style="0" customWidth="1"/>
    <col min="9" max="9" width="12.140625" style="0" customWidth="1"/>
    <col min="10" max="10" width="13.7109375" style="0" customWidth="1"/>
    <col min="11" max="12" width="12.140625" style="0" customWidth="1"/>
    <col min="13" max="13" width="14.140625" style="0" customWidth="1"/>
    <col min="14" max="14" width="13.00390625" style="0" customWidth="1"/>
    <col min="15" max="15" width="25.7109375" style="0" customWidth="1"/>
    <col min="16" max="16" width="12.140625" style="0" customWidth="1"/>
    <col min="17" max="17" width="13.140625" style="0" customWidth="1"/>
    <col min="18" max="19" width="12.140625" style="0" customWidth="1"/>
    <col min="20" max="20" width="13.28125" style="0" customWidth="1"/>
    <col min="21" max="22" width="12.140625" style="0" customWidth="1"/>
    <col min="23" max="23" width="14.57421875" style="0" customWidth="1"/>
    <col min="24" max="25" width="12.140625" style="0" customWidth="1"/>
    <col min="26" max="26" width="13.28125" style="0" customWidth="1"/>
    <col min="27" max="27" width="13.00390625" style="0" customWidth="1"/>
  </cols>
  <sheetData>
    <row r="1" spans="1:25" s="2" customFormat="1" ht="15.75">
      <c r="A1" s="293" t="s">
        <v>532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</row>
    <row r="2" s="2" customFormat="1" ht="15" customHeight="1">
      <c r="B2" s="119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597</v>
      </c>
      <c r="Q3" s="1" t="s">
        <v>598</v>
      </c>
      <c r="R3" s="1" t="s">
        <v>599</v>
      </c>
      <c r="S3" s="1" t="s">
        <v>600</v>
      </c>
      <c r="T3" s="1" t="s">
        <v>712</v>
      </c>
      <c r="U3" s="1" t="s">
        <v>713</v>
      </c>
      <c r="V3" s="1" t="s">
        <v>714</v>
      </c>
      <c r="W3" s="1" t="s">
        <v>715</v>
      </c>
      <c r="X3" s="1" t="s">
        <v>716</v>
      </c>
      <c r="Y3" s="1" t="s">
        <v>717</v>
      </c>
      <c r="Z3" s="1" t="s">
        <v>718</v>
      </c>
      <c r="AA3" s="1" t="s">
        <v>719</v>
      </c>
    </row>
    <row r="4" spans="1:27" s="11" customFormat="1" ht="15.75">
      <c r="A4" s="1">
        <v>1</v>
      </c>
      <c r="B4" s="318" t="s">
        <v>9</v>
      </c>
      <c r="C4" s="318" t="s">
        <v>394</v>
      </c>
      <c r="D4" s="318"/>
      <c r="E4" s="318"/>
      <c r="F4" s="318" t="s">
        <v>135</v>
      </c>
      <c r="G4" s="318"/>
      <c r="H4" s="318"/>
      <c r="I4" s="318" t="s">
        <v>136</v>
      </c>
      <c r="J4" s="318"/>
      <c r="K4" s="318"/>
      <c r="L4" s="318" t="s">
        <v>5</v>
      </c>
      <c r="M4" s="318"/>
      <c r="N4" s="318"/>
      <c r="O4" s="318" t="s">
        <v>9</v>
      </c>
      <c r="P4" s="318" t="s">
        <v>394</v>
      </c>
      <c r="Q4" s="318"/>
      <c r="R4" s="318"/>
      <c r="S4" s="318" t="s">
        <v>135</v>
      </c>
      <c r="T4" s="318"/>
      <c r="U4" s="318"/>
      <c r="V4" s="318" t="s">
        <v>136</v>
      </c>
      <c r="W4" s="318"/>
      <c r="X4" s="318"/>
      <c r="Y4" s="318" t="s">
        <v>5</v>
      </c>
      <c r="Z4" s="318"/>
      <c r="AA4" s="318"/>
    </row>
    <row r="5" spans="1:27" s="11" customFormat="1" ht="15.75">
      <c r="A5" s="1">
        <v>2</v>
      </c>
      <c r="B5" s="318"/>
      <c r="C5" s="90" t="s">
        <v>4</v>
      </c>
      <c r="D5" s="40" t="s">
        <v>642</v>
      </c>
      <c r="E5" s="40" t="s">
        <v>643</v>
      </c>
      <c r="F5" s="90" t="s">
        <v>4</v>
      </c>
      <c r="G5" s="40" t="s">
        <v>642</v>
      </c>
      <c r="H5" s="40" t="s">
        <v>643</v>
      </c>
      <c r="I5" s="90" t="s">
        <v>4</v>
      </c>
      <c r="J5" s="40" t="s">
        <v>642</v>
      </c>
      <c r="K5" s="40" t="s">
        <v>643</v>
      </c>
      <c r="L5" s="90" t="s">
        <v>4</v>
      </c>
      <c r="M5" s="40" t="s">
        <v>642</v>
      </c>
      <c r="N5" s="40" t="s">
        <v>643</v>
      </c>
      <c r="O5" s="318"/>
      <c r="P5" s="90" t="s">
        <v>4</v>
      </c>
      <c r="Q5" s="40" t="s">
        <v>642</v>
      </c>
      <c r="R5" s="40" t="s">
        <v>643</v>
      </c>
      <c r="S5" s="90" t="s">
        <v>4</v>
      </c>
      <c r="T5" s="40" t="s">
        <v>642</v>
      </c>
      <c r="U5" s="40" t="s">
        <v>643</v>
      </c>
      <c r="V5" s="90" t="s">
        <v>4</v>
      </c>
      <c r="W5" s="40" t="s">
        <v>642</v>
      </c>
      <c r="X5" s="40" t="s">
        <v>643</v>
      </c>
      <c r="Y5" s="90" t="s">
        <v>4</v>
      </c>
      <c r="Z5" s="40" t="s">
        <v>642</v>
      </c>
      <c r="AA5" s="40" t="s">
        <v>643</v>
      </c>
    </row>
    <row r="6" spans="1:27" s="97" customFormat="1" ht="16.5">
      <c r="A6" s="1">
        <v>3</v>
      </c>
      <c r="B6" s="311" t="s">
        <v>53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3"/>
      <c r="O6" s="311" t="s">
        <v>147</v>
      </c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3"/>
    </row>
    <row r="7" spans="1:27" s="11" customFormat="1" ht="47.25">
      <c r="A7" s="1">
        <v>4</v>
      </c>
      <c r="B7" s="92" t="s">
        <v>297</v>
      </c>
      <c r="C7" s="5">
        <f>Bevételek!C89</f>
        <v>0</v>
      </c>
      <c r="D7" s="5">
        <f>Bevételek!D89</f>
        <v>0</v>
      </c>
      <c r="E7" s="5">
        <f>Bevételek!E89</f>
        <v>0</v>
      </c>
      <c r="F7" s="5">
        <f>Bevételek!C90</f>
        <v>11701369</v>
      </c>
      <c r="G7" s="5">
        <f>Bevételek!D90</f>
        <v>12974469</v>
      </c>
      <c r="H7" s="5">
        <f>Bevételek!E90</f>
        <v>13919109</v>
      </c>
      <c r="I7" s="5">
        <f>Bevételek!C91</f>
        <v>0</v>
      </c>
      <c r="J7" s="5">
        <f>Bevételek!D91</f>
        <v>0</v>
      </c>
      <c r="K7" s="5">
        <f>Bevételek!E91</f>
        <v>0</v>
      </c>
      <c r="L7" s="5">
        <f aca="true" t="shared" si="0" ref="L7:N10">C7+F7+I7</f>
        <v>11701369</v>
      </c>
      <c r="M7" s="5">
        <f t="shared" si="0"/>
        <v>12974469</v>
      </c>
      <c r="N7" s="5">
        <f t="shared" si="0"/>
        <v>13919109</v>
      </c>
      <c r="O7" s="94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5873609</v>
      </c>
      <c r="T7" s="5">
        <f>Kiadás!D9</f>
        <v>5915109</v>
      </c>
      <c r="U7" s="5">
        <f>Kiadás!E9</f>
        <v>5915109</v>
      </c>
      <c r="V7" s="5">
        <f>Kiadás!C10</f>
        <v>446000</v>
      </c>
      <c r="W7" s="5">
        <f>Kiadás!D10</f>
        <v>446000</v>
      </c>
      <c r="X7" s="5">
        <f>Kiadás!E10</f>
        <v>446000</v>
      </c>
      <c r="Y7" s="5">
        <f aca="true" t="shared" si="1" ref="Y7:AA11">P7+S7+V7</f>
        <v>6319609</v>
      </c>
      <c r="Z7" s="5">
        <f t="shared" si="1"/>
        <v>6361109</v>
      </c>
      <c r="AA7" s="5">
        <f t="shared" si="1"/>
        <v>6361109</v>
      </c>
    </row>
    <row r="8" spans="1:27" s="11" customFormat="1" ht="45">
      <c r="A8" s="1">
        <v>5</v>
      </c>
      <c r="B8" s="92" t="s">
        <v>318</v>
      </c>
      <c r="C8" s="5">
        <f>Bevételek!C148</f>
        <v>0</v>
      </c>
      <c r="D8" s="5">
        <f>Bevételek!D148</f>
        <v>0</v>
      </c>
      <c r="E8" s="5">
        <f>Bevételek!E148</f>
        <v>0</v>
      </c>
      <c r="F8" s="5">
        <f>Bevételek!C149</f>
        <v>92000</v>
      </c>
      <c r="G8" s="5">
        <f>Bevételek!D149</f>
        <v>92000</v>
      </c>
      <c r="H8" s="5">
        <f>Bevételek!E149</f>
        <v>92000</v>
      </c>
      <c r="I8" s="5">
        <f>Bevételek!C150</f>
        <v>220000</v>
      </c>
      <c r="J8" s="5">
        <f>Bevételek!D150</f>
        <v>220000</v>
      </c>
      <c r="K8" s="5">
        <f>Bevételek!E150</f>
        <v>220000</v>
      </c>
      <c r="L8" s="5">
        <f t="shared" si="0"/>
        <v>312000</v>
      </c>
      <c r="M8" s="5">
        <f t="shared" si="0"/>
        <v>312000</v>
      </c>
      <c r="N8" s="5">
        <f t="shared" si="0"/>
        <v>312000</v>
      </c>
      <c r="O8" s="94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1279481</v>
      </c>
      <c r="T8" s="5">
        <f>Kiadás!D13</f>
        <v>1288171</v>
      </c>
      <c r="U8" s="5">
        <f>Kiadás!E13</f>
        <v>1288171</v>
      </c>
      <c r="V8" s="5">
        <f>Kiadás!C14</f>
        <v>114355</v>
      </c>
      <c r="W8" s="5">
        <f>Kiadás!D14</f>
        <v>114355</v>
      </c>
      <c r="X8" s="5">
        <f>Kiadás!E14</f>
        <v>114355</v>
      </c>
      <c r="Y8" s="5">
        <f t="shared" si="1"/>
        <v>1393836</v>
      </c>
      <c r="Z8" s="5">
        <f t="shared" si="1"/>
        <v>1402526</v>
      </c>
      <c r="AA8" s="5">
        <f t="shared" si="1"/>
        <v>1402526</v>
      </c>
    </row>
    <row r="9" spans="1:27" s="11" customFormat="1" ht="15.75">
      <c r="A9" s="1">
        <v>6</v>
      </c>
      <c r="B9" s="92" t="s">
        <v>53</v>
      </c>
      <c r="C9" s="5">
        <f>Bevételek!C203</f>
        <v>0</v>
      </c>
      <c r="D9" s="5">
        <f>Bevételek!D203</f>
        <v>0</v>
      </c>
      <c r="E9" s="5">
        <f>Bevételek!E203</f>
        <v>0</v>
      </c>
      <c r="F9" s="5">
        <f>Bevételek!C204</f>
        <v>300820</v>
      </c>
      <c r="G9" s="5">
        <f>Bevételek!D204</f>
        <v>360673</v>
      </c>
      <c r="H9" s="5">
        <f>Bevételek!E204</f>
        <v>360677</v>
      </c>
      <c r="I9" s="5">
        <f>Bevételek!C205</f>
        <v>0</v>
      </c>
      <c r="J9" s="5">
        <f>Bevételek!D205</f>
        <v>0</v>
      </c>
      <c r="K9" s="5">
        <f>Bevételek!E205</f>
        <v>0</v>
      </c>
      <c r="L9" s="5">
        <f t="shared" si="0"/>
        <v>300820</v>
      </c>
      <c r="M9" s="5">
        <f t="shared" si="0"/>
        <v>360673</v>
      </c>
      <c r="N9" s="5">
        <f t="shared" si="0"/>
        <v>360677</v>
      </c>
      <c r="O9" s="94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4633910</v>
      </c>
      <c r="T9" s="5">
        <f>Kiadás!D17</f>
        <v>4639910</v>
      </c>
      <c r="U9" s="5">
        <f>Kiadás!E17</f>
        <v>3869954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4633910</v>
      </c>
      <c r="Z9" s="5">
        <f t="shared" si="1"/>
        <v>4639910</v>
      </c>
      <c r="AA9" s="5">
        <f t="shared" si="1"/>
        <v>3869954</v>
      </c>
    </row>
    <row r="10" spans="1:27" s="11" customFormat="1" ht="15.75">
      <c r="A10" s="1">
        <v>7</v>
      </c>
      <c r="B10" s="320" t="s">
        <v>375</v>
      </c>
      <c r="C10" s="319">
        <f>Bevételek!C237</f>
        <v>0</v>
      </c>
      <c r="D10" s="319">
        <f>Bevételek!D237</f>
        <v>0</v>
      </c>
      <c r="E10" s="319">
        <f>Bevételek!E237</f>
        <v>0</v>
      </c>
      <c r="F10" s="319">
        <f>Bevételek!C238</f>
        <v>170400</v>
      </c>
      <c r="G10" s="319">
        <f>Bevételek!D238</f>
        <v>273200</v>
      </c>
      <c r="H10" s="319">
        <f>Bevételek!E238</f>
        <v>273200</v>
      </c>
      <c r="I10" s="319">
        <f>Bevételek!C239</f>
        <v>0</v>
      </c>
      <c r="J10" s="319">
        <f>Bevételek!D239</f>
        <v>0</v>
      </c>
      <c r="K10" s="319">
        <f>Bevételek!E239</f>
        <v>0</v>
      </c>
      <c r="L10" s="319">
        <f t="shared" si="0"/>
        <v>170400</v>
      </c>
      <c r="M10" s="319">
        <f t="shared" si="0"/>
        <v>273200</v>
      </c>
      <c r="N10" s="319">
        <f t="shared" si="0"/>
        <v>273200</v>
      </c>
      <c r="O10" s="94" t="s">
        <v>91</v>
      </c>
      <c r="P10" s="5">
        <f>Kiadás!C60</f>
        <v>0</v>
      </c>
      <c r="Q10" s="5">
        <f>Kiadás!D60</f>
        <v>0</v>
      </c>
      <c r="R10" s="5">
        <f>Kiadás!E60</f>
        <v>0</v>
      </c>
      <c r="S10" s="5">
        <f>Kiadás!C61</f>
        <v>649200</v>
      </c>
      <c r="T10" s="5">
        <f>Kiadás!D61</f>
        <v>783500</v>
      </c>
      <c r="U10" s="5">
        <f>Kiadás!E61</f>
        <v>729200</v>
      </c>
      <c r="V10" s="5">
        <f>Kiadás!C62</f>
        <v>0</v>
      </c>
      <c r="W10" s="5">
        <f>Kiadás!D62</f>
        <v>0</v>
      </c>
      <c r="X10" s="5">
        <f>Kiadás!E62</f>
        <v>0</v>
      </c>
      <c r="Y10" s="5">
        <f t="shared" si="1"/>
        <v>649200</v>
      </c>
      <c r="Z10" s="5">
        <f t="shared" si="1"/>
        <v>783500</v>
      </c>
      <c r="AA10" s="5">
        <f t="shared" si="1"/>
        <v>729200</v>
      </c>
    </row>
    <row r="11" spans="1:27" s="11" customFormat="1" ht="30">
      <c r="A11" s="1">
        <v>8</v>
      </c>
      <c r="B11" s="320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94" t="s">
        <v>92</v>
      </c>
      <c r="P11" s="5">
        <f>Kiadás!C123</f>
        <v>0</v>
      </c>
      <c r="Q11" s="5">
        <f>Kiadás!D123</f>
        <v>0</v>
      </c>
      <c r="R11" s="5">
        <f>Kiadás!E123</f>
        <v>0</v>
      </c>
      <c r="S11" s="5">
        <f>Kiadás!C124</f>
        <v>1215112</v>
      </c>
      <c r="T11" s="5">
        <f>Kiadás!D124</f>
        <v>1358579</v>
      </c>
      <c r="U11" s="5">
        <f>Kiadás!E124</f>
        <v>1333579</v>
      </c>
      <c r="V11" s="5">
        <f>Kiadás!C125</f>
        <v>0</v>
      </c>
      <c r="W11" s="5">
        <f>Kiadás!D125</f>
        <v>0</v>
      </c>
      <c r="X11" s="5">
        <f>Kiadás!E125</f>
        <v>0</v>
      </c>
      <c r="Y11" s="5">
        <f t="shared" si="1"/>
        <v>1215112</v>
      </c>
      <c r="Z11" s="5">
        <f t="shared" si="1"/>
        <v>1358579</v>
      </c>
      <c r="AA11" s="5">
        <f t="shared" si="1"/>
        <v>1333579</v>
      </c>
    </row>
    <row r="12" spans="1:27" s="11" customFormat="1" ht="15.75">
      <c r="A12" s="1">
        <v>9</v>
      </c>
      <c r="B12" s="93" t="s">
        <v>94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12264589</v>
      </c>
      <c r="G12" s="13">
        <f t="shared" si="2"/>
        <v>13700342</v>
      </c>
      <c r="H12" s="13">
        <f t="shared" si="2"/>
        <v>14644986</v>
      </c>
      <c r="I12" s="13">
        <f t="shared" si="2"/>
        <v>220000</v>
      </c>
      <c r="J12" s="13">
        <f t="shared" si="2"/>
        <v>220000</v>
      </c>
      <c r="K12" s="13">
        <f t="shared" si="2"/>
        <v>220000</v>
      </c>
      <c r="L12" s="13">
        <f t="shared" si="2"/>
        <v>12484589</v>
      </c>
      <c r="M12" s="13">
        <f t="shared" si="2"/>
        <v>13920342</v>
      </c>
      <c r="N12" s="13">
        <f t="shared" si="2"/>
        <v>14864986</v>
      </c>
      <c r="O12" s="93" t="s">
        <v>95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13651312</v>
      </c>
      <c r="T12" s="13">
        <f t="shared" si="3"/>
        <v>13985269</v>
      </c>
      <c r="U12" s="13">
        <f t="shared" si="3"/>
        <v>13136013</v>
      </c>
      <c r="V12" s="13">
        <f t="shared" si="3"/>
        <v>560355</v>
      </c>
      <c r="W12" s="13">
        <f t="shared" si="3"/>
        <v>560355</v>
      </c>
      <c r="X12" s="13">
        <f t="shared" si="3"/>
        <v>560355</v>
      </c>
      <c r="Y12" s="13">
        <f t="shared" si="3"/>
        <v>14211667</v>
      </c>
      <c r="Z12" s="13">
        <f t="shared" si="3"/>
        <v>14545624</v>
      </c>
      <c r="AA12" s="13">
        <f t="shared" si="3"/>
        <v>13696368</v>
      </c>
    </row>
    <row r="13" spans="1:27" s="11" customFormat="1" ht="15.75">
      <c r="A13" s="1">
        <v>10</v>
      </c>
      <c r="B13" s="95" t="s">
        <v>152</v>
      </c>
      <c r="C13" s="96">
        <f aca="true" t="shared" si="4" ref="C13:N13">C12-P12</f>
        <v>0</v>
      </c>
      <c r="D13" s="96">
        <f t="shared" si="4"/>
        <v>0</v>
      </c>
      <c r="E13" s="96">
        <f t="shared" si="4"/>
        <v>0</v>
      </c>
      <c r="F13" s="96">
        <f t="shared" si="4"/>
        <v>-1386723</v>
      </c>
      <c r="G13" s="96">
        <f t="shared" si="4"/>
        <v>-284927</v>
      </c>
      <c r="H13" s="96">
        <f t="shared" si="4"/>
        <v>1508973</v>
      </c>
      <c r="I13" s="96">
        <f t="shared" si="4"/>
        <v>-340355</v>
      </c>
      <c r="J13" s="96">
        <f t="shared" si="4"/>
        <v>-340355</v>
      </c>
      <c r="K13" s="96">
        <f t="shared" si="4"/>
        <v>-340355</v>
      </c>
      <c r="L13" s="96">
        <f t="shared" si="4"/>
        <v>-1727078</v>
      </c>
      <c r="M13" s="96">
        <f t="shared" si="4"/>
        <v>-625282</v>
      </c>
      <c r="N13" s="96">
        <f t="shared" si="4"/>
        <v>1168618</v>
      </c>
      <c r="O13" s="317" t="s">
        <v>138</v>
      </c>
      <c r="P13" s="310">
        <f>Kiadás!C152</f>
        <v>0</v>
      </c>
      <c r="Q13" s="310">
        <f>Kiadás!D152</f>
        <v>0</v>
      </c>
      <c r="R13" s="310">
        <f>Kiadás!E152</f>
        <v>0</v>
      </c>
      <c r="S13" s="310">
        <f>Kiadás!C153</f>
        <v>467920</v>
      </c>
      <c r="T13" s="310">
        <f>Kiadás!D153</f>
        <v>467920</v>
      </c>
      <c r="U13" s="310">
        <f>Kiadás!E153</f>
        <v>1014907</v>
      </c>
      <c r="V13" s="310">
        <f>Kiadás!C154</f>
        <v>0</v>
      </c>
      <c r="W13" s="310">
        <f>Kiadás!D154</f>
        <v>0</v>
      </c>
      <c r="X13" s="310">
        <f>Kiadás!E154</f>
        <v>0</v>
      </c>
      <c r="Y13" s="310">
        <f>P13+S13+V13</f>
        <v>467920</v>
      </c>
      <c r="Z13" s="310">
        <f>Q13+T13+W13</f>
        <v>467920</v>
      </c>
      <c r="AA13" s="310">
        <f>R13+U13+X13</f>
        <v>1014907</v>
      </c>
    </row>
    <row r="14" spans="1:27" s="11" customFormat="1" ht="15.75">
      <c r="A14" s="1">
        <v>11</v>
      </c>
      <c r="B14" s="95" t="s">
        <v>143</v>
      </c>
      <c r="C14" s="5">
        <f>Bevételek!C259</f>
        <v>0</v>
      </c>
      <c r="D14" s="5">
        <f>Bevételek!D259</f>
        <v>0</v>
      </c>
      <c r="E14" s="5">
        <f>Bevételek!E259</f>
        <v>0</v>
      </c>
      <c r="F14" s="5">
        <f>Bevételek!C260</f>
        <v>4425603</v>
      </c>
      <c r="G14" s="5">
        <f>Bevételek!D260</f>
        <v>4439755</v>
      </c>
      <c r="H14" s="5">
        <f>Bevételek!E260</f>
        <v>4439755</v>
      </c>
      <c r="I14" s="5">
        <f>Bevételek!C261</f>
        <v>340355</v>
      </c>
      <c r="J14" s="5">
        <f>Bevételek!D261</f>
        <v>340355</v>
      </c>
      <c r="K14" s="5">
        <f>Bevételek!E261</f>
        <v>340355</v>
      </c>
      <c r="L14" s="5">
        <f aca="true" t="shared" si="5" ref="L14:N15">C14+F14+I14</f>
        <v>4765958</v>
      </c>
      <c r="M14" s="5">
        <f t="shared" si="5"/>
        <v>4780110</v>
      </c>
      <c r="N14" s="5">
        <f t="shared" si="5"/>
        <v>4780110</v>
      </c>
      <c r="O14" s="317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</row>
    <row r="15" spans="1:27" s="11" customFormat="1" ht="15.75">
      <c r="A15" s="1">
        <v>12</v>
      </c>
      <c r="B15" s="95" t="s">
        <v>144</v>
      </c>
      <c r="C15" s="5">
        <f>Bevételek!C280</f>
        <v>0</v>
      </c>
      <c r="D15" s="5">
        <f>Bevételek!D280</f>
        <v>0</v>
      </c>
      <c r="E15" s="5">
        <f>Bevételek!E280</f>
        <v>0</v>
      </c>
      <c r="F15" s="5">
        <f>Bevételek!C281</f>
        <v>0</v>
      </c>
      <c r="G15" s="5">
        <f>Bevételek!D281</f>
        <v>0</v>
      </c>
      <c r="H15" s="5">
        <f>Bevételek!E281</f>
        <v>546987</v>
      </c>
      <c r="I15" s="5">
        <f>Bevételek!C282</f>
        <v>0</v>
      </c>
      <c r="J15" s="5">
        <f>Bevételek!D282</f>
        <v>0</v>
      </c>
      <c r="K15" s="5">
        <f>Bevételek!E282</f>
        <v>0</v>
      </c>
      <c r="L15" s="5">
        <f t="shared" si="5"/>
        <v>0</v>
      </c>
      <c r="M15" s="5">
        <f t="shared" si="5"/>
        <v>0</v>
      </c>
      <c r="N15" s="5">
        <f t="shared" si="5"/>
        <v>546987</v>
      </c>
      <c r="O15" s="317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</row>
    <row r="16" spans="1:27" s="11" customFormat="1" ht="31.5">
      <c r="A16" s="1">
        <v>13</v>
      </c>
      <c r="B16" s="93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16690192</v>
      </c>
      <c r="G16" s="14">
        <f t="shared" si="6"/>
        <v>18140097</v>
      </c>
      <c r="H16" s="14">
        <f t="shared" si="6"/>
        <v>19631728</v>
      </c>
      <c r="I16" s="14">
        <f t="shared" si="6"/>
        <v>560355</v>
      </c>
      <c r="J16" s="14">
        <f t="shared" si="6"/>
        <v>560355</v>
      </c>
      <c r="K16" s="14">
        <f t="shared" si="6"/>
        <v>560355</v>
      </c>
      <c r="L16" s="14">
        <f t="shared" si="6"/>
        <v>17250547</v>
      </c>
      <c r="M16" s="14">
        <f t="shared" si="6"/>
        <v>18700452</v>
      </c>
      <c r="N16" s="14">
        <f t="shared" si="6"/>
        <v>20192083</v>
      </c>
      <c r="O16" s="93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14119232</v>
      </c>
      <c r="T16" s="14">
        <f t="shared" si="7"/>
        <v>14453189</v>
      </c>
      <c r="U16" s="14">
        <f t="shared" si="7"/>
        <v>14150920</v>
      </c>
      <c r="V16" s="14">
        <f t="shared" si="7"/>
        <v>560355</v>
      </c>
      <c r="W16" s="14">
        <f t="shared" si="7"/>
        <v>560355</v>
      </c>
      <c r="X16" s="14">
        <f t="shared" si="7"/>
        <v>560355</v>
      </c>
      <c r="Y16" s="14">
        <f t="shared" si="7"/>
        <v>14679587</v>
      </c>
      <c r="Z16" s="14">
        <f t="shared" si="7"/>
        <v>15013544</v>
      </c>
      <c r="AA16" s="14">
        <f t="shared" si="7"/>
        <v>14711275</v>
      </c>
    </row>
    <row r="17" spans="1:27" s="97" customFormat="1" ht="16.5">
      <c r="A17" s="1">
        <v>14</v>
      </c>
      <c r="B17" s="314" t="s">
        <v>146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6"/>
      <c r="O17" s="311" t="s">
        <v>125</v>
      </c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3"/>
    </row>
    <row r="18" spans="1:27" s="11" customFormat="1" ht="47.25">
      <c r="A18" s="1">
        <v>15</v>
      </c>
      <c r="B18" s="92" t="s">
        <v>306</v>
      </c>
      <c r="C18" s="5">
        <f>Bevételek!C119</f>
        <v>0</v>
      </c>
      <c r="D18" s="5">
        <f>Bevételek!D119</f>
        <v>0</v>
      </c>
      <c r="E18" s="5">
        <f>Bevételek!E119</f>
        <v>0</v>
      </c>
      <c r="F18" s="5">
        <f>Bevételek!C120</f>
        <v>0</v>
      </c>
      <c r="G18" s="5">
        <f>Bevételek!D120</f>
        <v>0</v>
      </c>
      <c r="H18" s="5">
        <f>Bevételek!E120</f>
        <v>498348</v>
      </c>
      <c r="I18" s="5">
        <f>Bevételek!C121</f>
        <v>0</v>
      </c>
      <c r="J18" s="5">
        <f>Bevételek!D121</f>
        <v>0</v>
      </c>
      <c r="K18" s="5">
        <f>Bevételek!E121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498348</v>
      </c>
      <c r="O18" s="92" t="s">
        <v>120</v>
      </c>
      <c r="P18" s="5">
        <f>Kiadás!C128</f>
        <v>0</v>
      </c>
      <c r="Q18" s="5">
        <f>Kiadás!D128</f>
        <v>0</v>
      </c>
      <c r="R18" s="5">
        <f>Kiadás!E128</f>
        <v>0</v>
      </c>
      <c r="S18" s="5">
        <f>Kiadás!C129</f>
        <v>0</v>
      </c>
      <c r="T18" s="5">
        <f>Kiadás!D129</f>
        <v>0</v>
      </c>
      <c r="U18" s="5">
        <f>Kiadás!E129</f>
        <v>1307780</v>
      </c>
      <c r="V18" s="5">
        <f>Kiadás!C130</f>
        <v>0</v>
      </c>
      <c r="W18" s="5">
        <f>Kiadás!D130</f>
        <v>0</v>
      </c>
      <c r="X18" s="5">
        <f>Kiadás!E130</f>
        <v>0</v>
      </c>
      <c r="Y18" s="5">
        <f aca="true" t="shared" si="9" ref="Y18:AA20">P18+S18+V18</f>
        <v>0</v>
      </c>
      <c r="Z18" s="5">
        <f t="shared" si="9"/>
        <v>0</v>
      </c>
      <c r="AA18" s="5">
        <f t="shared" si="9"/>
        <v>1307780</v>
      </c>
    </row>
    <row r="19" spans="1:27" s="11" customFormat="1" ht="15.75">
      <c r="A19" s="1">
        <v>16</v>
      </c>
      <c r="B19" s="92" t="s">
        <v>146</v>
      </c>
      <c r="C19" s="5">
        <f>Bevételek!C223</f>
        <v>0</v>
      </c>
      <c r="D19" s="5">
        <f>Bevételek!D223</f>
        <v>0</v>
      </c>
      <c r="E19" s="5">
        <f>Bevételek!E223</f>
        <v>0</v>
      </c>
      <c r="F19" s="5">
        <f>Bevételek!C224</f>
        <v>0</v>
      </c>
      <c r="G19" s="5">
        <f>Bevételek!D224</f>
        <v>0</v>
      </c>
      <c r="H19" s="5">
        <f>Bevételek!E224</f>
        <v>0</v>
      </c>
      <c r="I19" s="5">
        <f>Bevételek!C225</f>
        <v>0</v>
      </c>
      <c r="J19" s="5">
        <f>Bevételek!D225</f>
        <v>0</v>
      </c>
      <c r="K19" s="5">
        <f>Bevételek!E225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2" t="s">
        <v>54</v>
      </c>
      <c r="P19" s="5">
        <f>Kiadás!C132</f>
        <v>0</v>
      </c>
      <c r="Q19" s="5">
        <f>Kiadás!D132</f>
        <v>0</v>
      </c>
      <c r="R19" s="5">
        <f>Kiadás!E132</f>
        <v>0</v>
      </c>
      <c r="S19" s="5">
        <f>Kiadás!C133</f>
        <v>2541636</v>
      </c>
      <c r="T19" s="5">
        <f>Kiadás!D133</f>
        <v>3595424</v>
      </c>
      <c r="U19" s="5">
        <f>Kiadás!E133</f>
        <v>5749092</v>
      </c>
      <c r="V19" s="5">
        <f>Kiadás!C134</f>
        <v>0</v>
      </c>
      <c r="W19" s="5">
        <f>Kiadás!D134</f>
        <v>0</v>
      </c>
      <c r="X19" s="5">
        <f>Kiadás!E134</f>
        <v>0</v>
      </c>
      <c r="Y19" s="5">
        <f t="shared" si="9"/>
        <v>2541636</v>
      </c>
      <c r="Z19" s="5">
        <f t="shared" si="9"/>
        <v>3595424</v>
      </c>
      <c r="AA19" s="5">
        <f t="shared" si="9"/>
        <v>5749092</v>
      </c>
    </row>
    <row r="20" spans="1:27" s="11" customFormat="1" ht="31.5">
      <c r="A20" s="1">
        <v>17</v>
      </c>
      <c r="B20" s="92" t="s">
        <v>376</v>
      </c>
      <c r="C20" s="5">
        <f>Bevételek!C250</f>
        <v>0</v>
      </c>
      <c r="D20" s="5">
        <f>Bevételek!D250</f>
        <v>0</v>
      </c>
      <c r="E20" s="5">
        <f>Bevételek!E250</f>
        <v>0</v>
      </c>
      <c r="F20" s="5">
        <f>Bevételek!C251</f>
        <v>0</v>
      </c>
      <c r="G20" s="5">
        <f>Bevételek!D251</f>
        <v>0</v>
      </c>
      <c r="H20" s="5">
        <f>Bevételek!E251</f>
        <v>1169200</v>
      </c>
      <c r="I20" s="5">
        <f>Bevételek!C252</f>
        <v>0</v>
      </c>
      <c r="J20" s="5">
        <f>Bevételek!D252</f>
        <v>0</v>
      </c>
      <c r="K20" s="5">
        <f>Bevételek!E252</f>
        <v>0</v>
      </c>
      <c r="L20" s="5">
        <f t="shared" si="8"/>
        <v>0</v>
      </c>
      <c r="M20" s="5">
        <f t="shared" si="8"/>
        <v>0</v>
      </c>
      <c r="N20" s="5">
        <f t="shared" si="8"/>
        <v>1169200</v>
      </c>
      <c r="O20" s="92" t="s">
        <v>215</v>
      </c>
      <c r="P20" s="5">
        <f>Kiadás!C136</f>
        <v>0</v>
      </c>
      <c r="Q20" s="5">
        <f>Kiadás!D136</f>
        <v>0</v>
      </c>
      <c r="R20" s="5">
        <f>Kiadás!E136</f>
        <v>0</v>
      </c>
      <c r="S20" s="5">
        <f>Kiadás!C137</f>
        <v>29324</v>
      </c>
      <c r="T20" s="5">
        <f>Kiadás!D137</f>
        <v>91484</v>
      </c>
      <c r="U20" s="5">
        <f>Kiadás!E137</f>
        <v>91484</v>
      </c>
      <c r="V20" s="5">
        <f>Kiadás!C138</f>
        <v>0</v>
      </c>
      <c r="W20" s="5">
        <f>Kiadás!D138</f>
        <v>0</v>
      </c>
      <c r="X20" s="5">
        <f>Kiadás!E138</f>
        <v>0</v>
      </c>
      <c r="Y20" s="5">
        <f t="shared" si="9"/>
        <v>29324</v>
      </c>
      <c r="Z20" s="5">
        <f t="shared" si="9"/>
        <v>91484</v>
      </c>
      <c r="AA20" s="5">
        <f t="shared" si="9"/>
        <v>91484</v>
      </c>
    </row>
    <row r="21" spans="1:27" s="11" customFormat="1" ht="15.75">
      <c r="A21" s="1">
        <v>18</v>
      </c>
      <c r="B21" s="93" t="s">
        <v>94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0</v>
      </c>
      <c r="G21" s="13">
        <f t="shared" si="10"/>
        <v>0</v>
      </c>
      <c r="H21" s="13">
        <f t="shared" si="10"/>
        <v>1667548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0</v>
      </c>
      <c r="M21" s="13">
        <f t="shared" si="10"/>
        <v>0</v>
      </c>
      <c r="N21" s="13">
        <f t="shared" si="10"/>
        <v>1667548</v>
      </c>
      <c r="O21" s="93" t="s">
        <v>95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2570960</v>
      </c>
      <c r="T21" s="13">
        <f t="shared" si="11"/>
        <v>3686908</v>
      </c>
      <c r="U21" s="13">
        <f t="shared" si="11"/>
        <v>7148356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2570960</v>
      </c>
      <c r="Z21" s="13">
        <f t="shared" si="11"/>
        <v>3686908</v>
      </c>
      <c r="AA21" s="13">
        <f t="shared" si="11"/>
        <v>7148356</v>
      </c>
    </row>
    <row r="22" spans="1:27" s="11" customFormat="1" ht="15.75">
      <c r="A22" s="1">
        <v>19</v>
      </c>
      <c r="B22" s="95" t="s">
        <v>152</v>
      </c>
      <c r="C22" s="96">
        <f aca="true" t="shared" si="12" ref="C22:N22">C21-P21</f>
        <v>0</v>
      </c>
      <c r="D22" s="96">
        <f t="shared" si="12"/>
        <v>0</v>
      </c>
      <c r="E22" s="96">
        <f t="shared" si="12"/>
        <v>0</v>
      </c>
      <c r="F22" s="96">
        <f t="shared" si="12"/>
        <v>-2570960</v>
      </c>
      <c r="G22" s="96">
        <f t="shared" si="12"/>
        <v>-3686908</v>
      </c>
      <c r="H22" s="96">
        <f t="shared" si="12"/>
        <v>-5480808</v>
      </c>
      <c r="I22" s="96">
        <f t="shared" si="12"/>
        <v>0</v>
      </c>
      <c r="J22" s="96">
        <f t="shared" si="12"/>
        <v>0</v>
      </c>
      <c r="K22" s="96">
        <f t="shared" si="12"/>
        <v>0</v>
      </c>
      <c r="L22" s="96">
        <f t="shared" si="12"/>
        <v>-2570960</v>
      </c>
      <c r="M22" s="96">
        <f t="shared" si="12"/>
        <v>-3686908</v>
      </c>
      <c r="N22" s="96">
        <f t="shared" si="12"/>
        <v>-5480808</v>
      </c>
      <c r="O22" s="317" t="s">
        <v>138</v>
      </c>
      <c r="P22" s="310">
        <f>Kiadás!C168</f>
        <v>0</v>
      </c>
      <c r="Q22" s="310">
        <f>Kiadás!D168</f>
        <v>0</v>
      </c>
      <c r="R22" s="310">
        <f>Kiadás!E168</f>
        <v>0</v>
      </c>
      <c r="S22" s="310">
        <f>Kiadás!C169</f>
        <v>0</v>
      </c>
      <c r="T22" s="310">
        <f>Kiadás!D169</f>
        <v>0</v>
      </c>
      <c r="U22" s="310">
        <f>Kiadás!E169</f>
        <v>0</v>
      </c>
      <c r="V22" s="310">
        <f>Kiadás!C170</f>
        <v>0</v>
      </c>
      <c r="W22" s="310">
        <f>Kiadás!D170</f>
        <v>0</v>
      </c>
      <c r="X22" s="310">
        <f>Kiadás!E170</f>
        <v>0</v>
      </c>
      <c r="Y22" s="310">
        <f>P22+S22+V22</f>
        <v>0</v>
      </c>
      <c r="Z22" s="310">
        <f>Q22+T22+W22</f>
        <v>0</v>
      </c>
      <c r="AA22" s="310">
        <f>R22+U22+X22</f>
        <v>0</v>
      </c>
    </row>
    <row r="23" spans="1:27" s="11" customFormat="1" ht="15.75">
      <c r="A23" s="1">
        <v>20</v>
      </c>
      <c r="B23" s="95" t="s">
        <v>143</v>
      </c>
      <c r="C23" s="5">
        <f>Bevételek!C266</f>
        <v>0</v>
      </c>
      <c r="D23" s="5">
        <f>Bevételek!D266</f>
        <v>0</v>
      </c>
      <c r="E23" s="5">
        <f>Bevételek!E266</f>
        <v>0</v>
      </c>
      <c r="F23" s="5">
        <f>Bevételek!C267</f>
        <v>0</v>
      </c>
      <c r="G23" s="5">
        <f>Bevételek!D267</f>
        <v>0</v>
      </c>
      <c r="H23" s="5">
        <f>Bevételek!E267</f>
        <v>0</v>
      </c>
      <c r="I23" s="5">
        <f>Bevételek!C268</f>
        <v>0</v>
      </c>
      <c r="J23" s="5">
        <f>Bevételek!D268</f>
        <v>0</v>
      </c>
      <c r="K23" s="5">
        <f>Bevételek!E268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17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</row>
    <row r="24" spans="1:27" s="11" customFormat="1" ht="15.75">
      <c r="A24" s="1">
        <v>21</v>
      </c>
      <c r="B24" s="95" t="s">
        <v>144</v>
      </c>
      <c r="C24" s="5">
        <f>Bevételek!C293</f>
        <v>0</v>
      </c>
      <c r="D24" s="5">
        <f>Bevételek!D293</f>
        <v>0</v>
      </c>
      <c r="E24" s="5">
        <f>Bevételek!E293</f>
        <v>0</v>
      </c>
      <c r="F24" s="5">
        <f>Bevételek!C294</f>
        <v>0</v>
      </c>
      <c r="G24" s="5">
        <f>Bevételek!D294</f>
        <v>0</v>
      </c>
      <c r="H24" s="5">
        <f>Bevételek!E294</f>
        <v>0</v>
      </c>
      <c r="I24" s="5">
        <f>Bevételek!C295</f>
        <v>0</v>
      </c>
      <c r="J24" s="5">
        <f>Bevételek!D295</f>
        <v>0</v>
      </c>
      <c r="K24" s="5">
        <f>Bevételek!E295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17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</row>
    <row r="25" spans="1:27" s="11" customFormat="1" ht="31.5">
      <c r="A25" s="1">
        <v>22</v>
      </c>
      <c r="B25" s="93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0</v>
      </c>
      <c r="G25" s="14">
        <f t="shared" si="14"/>
        <v>0</v>
      </c>
      <c r="H25" s="14">
        <f t="shared" si="14"/>
        <v>1667548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0</v>
      </c>
      <c r="M25" s="14">
        <f t="shared" si="14"/>
        <v>0</v>
      </c>
      <c r="N25" s="14">
        <f t="shared" si="14"/>
        <v>1667548</v>
      </c>
      <c r="O25" s="93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2570960</v>
      </c>
      <c r="T25" s="14">
        <f t="shared" si="15"/>
        <v>3686908</v>
      </c>
      <c r="U25" s="14">
        <f t="shared" si="15"/>
        <v>7148356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2570960</v>
      </c>
      <c r="Z25" s="14">
        <f t="shared" si="15"/>
        <v>3686908</v>
      </c>
      <c r="AA25" s="14">
        <f t="shared" si="15"/>
        <v>7148356</v>
      </c>
    </row>
    <row r="26" spans="1:27" s="97" customFormat="1" ht="16.5">
      <c r="A26" s="1">
        <v>23</v>
      </c>
      <c r="B26" s="311" t="s">
        <v>148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3"/>
      <c r="O26" s="311" t="s">
        <v>149</v>
      </c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3"/>
    </row>
    <row r="27" spans="1:27" s="11" customFormat="1" ht="15.75">
      <c r="A27" s="1">
        <v>24</v>
      </c>
      <c r="B27" s="92" t="s">
        <v>150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12264589</v>
      </c>
      <c r="G27" s="5">
        <f t="shared" si="16"/>
        <v>13700342</v>
      </c>
      <c r="H27" s="5">
        <f t="shared" si="16"/>
        <v>16312534</v>
      </c>
      <c r="I27" s="5">
        <f t="shared" si="16"/>
        <v>220000</v>
      </c>
      <c r="J27" s="5">
        <f t="shared" si="16"/>
        <v>220000</v>
      </c>
      <c r="K27" s="5">
        <f t="shared" si="16"/>
        <v>220000</v>
      </c>
      <c r="L27" s="5">
        <f t="shared" si="16"/>
        <v>12484589</v>
      </c>
      <c r="M27" s="5">
        <f t="shared" si="16"/>
        <v>13920342</v>
      </c>
      <c r="N27" s="5">
        <f t="shared" si="16"/>
        <v>16532534</v>
      </c>
      <c r="O27" s="92" t="s">
        <v>151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16222272</v>
      </c>
      <c r="T27" s="5">
        <f t="shared" si="17"/>
        <v>17672177</v>
      </c>
      <c r="U27" s="5">
        <f>U12+U21</f>
        <v>20284369</v>
      </c>
      <c r="V27" s="5">
        <f t="shared" si="17"/>
        <v>560355</v>
      </c>
      <c r="W27" s="5">
        <f t="shared" si="17"/>
        <v>560355</v>
      </c>
      <c r="X27" s="5">
        <f>X12+X21</f>
        <v>560355</v>
      </c>
      <c r="Y27" s="5">
        <f t="shared" si="17"/>
        <v>16782627</v>
      </c>
      <c r="Z27" s="5">
        <f t="shared" si="17"/>
        <v>18232532</v>
      </c>
      <c r="AA27" s="5">
        <f>AA12+AA21</f>
        <v>20844724</v>
      </c>
    </row>
    <row r="28" spans="1:27" s="11" customFormat="1" ht="15.75">
      <c r="A28" s="1">
        <v>25</v>
      </c>
      <c r="B28" s="95" t="s">
        <v>152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-3957683</v>
      </c>
      <c r="G28" s="96">
        <f t="shared" si="18"/>
        <v>-3971835</v>
      </c>
      <c r="H28" s="96">
        <f t="shared" si="18"/>
        <v>-3971835</v>
      </c>
      <c r="I28" s="96">
        <f t="shared" si="18"/>
        <v>-340355</v>
      </c>
      <c r="J28" s="96">
        <f t="shared" si="18"/>
        <v>-340355</v>
      </c>
      <c r="K28" s="96">
        <f t="shared" si="18"/>
        <v>-340355</v>
      </c>
      <c r="L28" s="96">
        <f t="shared" si="18"/>
        <v>-4298038</v>
      </c>
      <c r="M28" s="96">
        <f t="shared" si="18"/>
        <v>-4312190</v>
      </c>
      <c r="N28" s="96">
        <f t="shared" si="18"/>
        <v>-4312190</v>
      </c>
      <c r="O28" s="317" t="s">
        <v>145</v>
      </c>
      <c r="P28" s="310">
        <f aca="true" t="shared" si="19" ref="P28:Z28">P13+P22</f>
        <v>0</v>
      </c>
      <c r="Q28" s="310">
        <f t="shared" si="19"/>
        <v>0</v>
      </c>
      <c r="R28" s="310">
        <f>R13+R22</f>
        <v>0</v>
      </c>
      <c r="S28" s="310">
        <f t="shared" si="19"/>
        <v>467920</v>
      </c>
      <c r="T28" s="310">
        <f t="shared" si="19"/>
        <v>467920</v>
      </c>
      <c r="U28" s="310">
        <f>U13+U22</f>
        <v>1014907</v>
      </c>
      <c r="V28" s="310">
        <f t="shared" si="19"/>
        <v>0</v>
      </c>
      <c r="W28" s="310">
        <f t="shared" si="19"/>
        <v>0</v>
      </c>
      <c r="X28" s="310">
        <f>X13+X22</f>
        <v>0</v>
      </c>
      <c r="Y28" s="310">
        <f t="shared" si="19"/>
        <v>467920</v>
      </c>
      <c r="Z28" s="310">
        <f t="shared" si="19"/>
        <v>467920</v>
      </c>
      <c r="AA28" s="310">
        <f>AA13+AA22</f>
        <v>1014907</v>
      </c>
    </row>
    <row r="29" spans="1:27" s="11" customFormat="1" ht="15.75">
      <c r="A29" s="1">
        <v>26</v>
      </c>
      <c r="B29" s="95" t="s">
        <v>143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4425603</v>
      </c>
      <c r="G29" s="5">
        <f t="shared" si="20"/>
        <v>4439755</v>
      </c>
      <c r="H29" s="5">
        <f>H14+H23</f>
        <v>4439755</v>
      </c>
      <c r="I29" s="5">
        <f t="shared" si="20"/>
        <v>340355</v>
      </c>
      <c r="J29" s="5">
        <f t="shared" si="20"/>
        <v>340355</v>
      </c>
      <c r="K29" s="5">
        <f>K14+K23</f>
        <v>340355</v>
      </c>
      <c r="L29" s="5">
        <f t="shared" si="20"/>
        <v>4765958</v>
      </c>
      <c r="M29" s="5">
        <f t="shared" si="20"/>
        <v>4780110</v>
      </c>
      <c r="N29" s="5">
        <f>N14+N23</f>
        <v>4780110</v>
      </c>
      <c r="O29" s="317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</row>
    <row r="30" spans="1:27" s="11" customFormat="1" ht="15.75">
      <c r="A30" s="1">
        <v>27</v>
      </c>
      <c r="B30" s="95" t="s">
        <v>144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0</v>
      </c>
      <c r="G30" s="5">
        <f t="shared" si="21"/>
        <v>0</v>
      </c>
      <c r="H30" s="5">
        <f>H15+H24</f>
        <v>546987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0</v>
      </c>
      <c r="M30" s="5">
        <f t="shared" si="21"/>
        <v>0</v>
      </c>
      <c r="N30" s="5">
        <f>N15+N24</f>
        <v>546987</v>
      </c>
      <c r="O30" s="317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</row>
    <row r="31" spans="1:27" s="11" customFormat="1" ht="15.75">
      <c r="A31" s="1">
        <v>28</v>
      </c>
      <c r="B31" s="91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16690192</v>
      </c>
      <c r="G31" s="14">
        <f t="shared" si="22"/>
        <v>18140097</v>
      </c>
      <c r="H31" s="14">
        <f t="shared" si="22"/>
        <v>21299276</v>
      </c>
      <c r="I31" s="14">
        <f t="shared" si="22"/>
        <v>560355</v>
      </c>
      <c r="J31" s="14">
        <f t="shared" si="22"/>
        <v>560355</v>
      </c>
      <c r="K31" s="14">
        <f t="shared" si="22"/>
        <v>560355</v>
      </c>
      <c r="L31" s="14">
        <f t="shared" si="22"/>
        <v>17250547</v>
      </c>
      <c r="M31" s="14">
        <f t="shared" si="22"/>
        <v>18700452</v>
      </c>
      <c r="N31" s="14">
        <f t="shared" si="22"/>
        <v>21859631</v>
      </c>
      <c r="O31" s="91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16690192</v>
      </c>
      <c r="T31" s="14">
        <f t="shared" si="23"/>
        <v>18140097</v>
      </c>
      <c r="U31" s="14">
        <f t="shared" si="23"/>
        <v>21299276</v>
      </c>
      <c r="V31" s="14">
        <f t="shared" si="23"/>
        <v>560355</v>
      </c>
      <c r="W31" s="14">
        <f t="shared" si="23"/>
        <v>560355</v>
      </c>
      <c r="X31" s="14">
        <f t="shared" si="23"/>
        <v>560355</v>
      </c>
      <c r="Y31" s="14">
        <f t="shared" si="23"/>
        <v>17250547</v>
      </c>
      <c r="Z31" s="14">
        <f t="shared" si="23"/>
        <v>18700452</v>
      </c>
      <c r="AA31" s="14">
        <f t="shared" si="23"/>
        <v>21859631</v>
      </c>
    </row>
    <row r="32" spans="12:27" ht="15">
      <c r="L32" s="42"/>
      <c r="M32" s="42"/>
      <c r="N32" s="42"/>
      <c r="AA32" s="288" t="s">
        <v>720</v>
      </c>
    </row>
    <row r="33" spans="12:14" ht="15">
      <c r="L33" s="42"/>
      <c r="M33" s="42"/>
      <c r="N33" s="42"/>
    </row>
  </sheetData>
  <sheetProtection/>
  <mergeCells count="69">
    <mergeCell ref="F4:H4"/>
    <mergeCell ref="C4:E4"/>
    <mergeCell ref="Y4:AA4"/>
    <mergeCell ref="V4:X4"/>
    <mergeCell ref="S4:U4"/>
    <mergeCell ref="P4:R4"/>
    <mergeCell ref="L4:N4"/>
    <mergeCell ref="I4:K4"/>
    <mergeCell ref="Y28:Y30"/>
    <mergeCell ref="T28:T30"/>
    <mergeCell ref="Z13:Z15"/>
    <mergeCell ref="Z22:Z24"/>
    <mergeCell ref="Z28:Z30"/>
    <mergeCell ref="AA13:AA15"/>
    <mergeCell ref="AA22:AA24"/>
    <mergeCell ref="AA28:AA30"/>
    <mergeCell ref="U13:U15"/>
    <mergeCell ref="U22:U24"/>
    <mergeCell ref="J10:J11"/>
    <mergeCell ref="T22:T24"/>
    <mergeCell ref="W13:W15"/>
    <mergeCell ref="W22:W24"/>
    <mergeCell ref="V13:V15"/>
    <mergeCell ref="B10:B11"/>
    <mergeCell ref="F10:F11"/>
    <mergeCell ref="I10:I11"/>
    <mergeCell ref="W28:W30"/>
    <mergeCell ref="N10:N11"/>
    <mergeCell ref="C10:C11"/>
    <mergeCell ref="D10:D11"/>
    <mergeCell ref="G10:G11"/>
    <mergeCell ref="E10:E11"/>
    <mergeCell ref="H10:H11"/>
    <mergeCell ref="K10:K11"/>
    <mergeCell ref="M10:M11"/>
    <mergeCell ref="L10:L11"/>
    <mergeCell ref="V28:V30"/>
    <mergeCell ref="Q22:Q24"/>
    <mergeCell ref="O13:O15"/>
    <mergeCell ref="T13:T15"/>
    <mergeCell ref="V22:V24"/>
    <mergeCell ref="P22:P24"/>
    <mergeCell ref="A1:Y1"/>
    <mergeCell ref="Y13:Y15"/>
    <mergeCell ref="O4:O5"/>
    <mergeCell ref="B4:B5"/>
    <mergeCell ref="S13:S15"/>
    <mergeCell ref="Y22:Y24"/>
    <mergeCell ref="P13:P15"/>
    <mergeCell ref="S22:S24"/>
    <mergeCell ref="R13:R15"/>
    <mergeCell ref="Q13:Q15"/>
    <mergeCell ref="O28:O30"/>
    <mergeCell ref="O22:O24"/>
    <mergeCell ref="Q28:Q30"/>
    <mergeCell ref="P28:P30"/>
    <mergeCell ref="S28:S30"/>
    <mergeCell ref="R22:R24"/>
    <mergeCell ref="R28:R30"/>
    <mergeCell ref="U28:U30"/>
    <mergeCell ref="X13:X15"/>
    <mergeCell ref="X22:X24"/>
    <mergeCell ref="X28:X30"/>
    <mergeCell ref="B6:N6"/>
    <mergeCell ref="B17:N17"/>
    <mergeCell ref="B26:N26"/>
    <mergeCell ref="O26:AA26"/>
    <mergeCell ref="O17:AA17"/>
    <mergeCell ref="O6:AA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5" r:id="rId1"/>
  <headerFooter>
    <oddHeader>&amp;R&amp;"Arial,Normál"&amp;10 1. melléklet az 1/2018.(III.12.) önkormányzati rendelethez
"&amp;"Arial,Dőlt"1. melléklet a 2/2017.(III.13.) önkormányzati rendelethez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69"/>
  <sheetViews>
    <sheetView zoomScalePageLayoutView="0" workbookViewId="0" topLeftCell="A3">
      <selection activeCell="E25" sqref="E25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7109375" style="2" customWidth="1"/>
    <col min="10" max="10" width="12.7109375" style="20" customWidth="1"/>
    <col min="11" max="12" width="15.7109375" style="2" customWidth="1"/>
    <col min="13" max="16384" width="9.140625" style="2" customWidth="1"/>
  </cols>
  <sheetData>
    <row r="1" spans="1:12" ht="15.75" customHeight="1">
      <c r="A1" s="322" t="s">
        <v>528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15.75">
      <c r="A2" s="293" t="s">
        <v>472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  <c r="J4" s="1" t="s">
        <v>103</v>
      </c>
      <c r="K4" s="1" t="s">
        <v>104</v>
      </c>
      <c r="L4" s="1" t="s">
        <v>59</v>
      </c>
    </row>
    <row r="5" spans="1:12" s="3" customFormat="1" ht="15.75">
      <c r="A5" s="1">
        <v>1</v>
      </c>
      <c r="B5" s="318" t="s">
        <v>9</v>
      </c>
      <c r="C5" s="318" t="s">
        <v>153</v>
      </c>
      <c r="D5" s="321" t="s">
        <v>14</v>
      </c>
      <c r="E5" s="321"/>
      <c r="F5" s="321"/>
      <c r="G5" s="321" t="s">
        <v>15</v>
      </c>
      <c r="H5" s="321"/>
      <c r="I5" s="321"/>
      <c r="J5" s="321" t="s">
        <v>16</v>
      </c>
      <c r="K5" s="321"/>
      <c r="L5" s="321"/>
    </row>
    <row r="6" spans="1:12" s="3" customFormat="1" ht="31.5">
      <c r="A6" s="1">
        <v>2</v>
      </c>
      <c r="B6" s="318"/>
      <c r="C6" s="318"/>
      <c r="D6" s="40" t="s">
        <v>4</v>
      </c>
      <c r="E6" s="40" t="s">
        <v>642</v>
      </c>
      <c r="F6" s="40" t="s">
        <v>643</v>
      </c>
      <c r="G6" s="40" t="s">
        <v>4</v>
      </c>
      <c r="H6" s="40" t="s">
        <v>642</v>
      </c>
      <c r="I6" s="40" t="s">
        <v>643</v>
      </c>
      <c r="J6" s="40" t="s">
        <v>4</v>
      </c>
      <c r="K6" s="40" t="s">
        <v>642</v>
      </c>
      <c r="L6" s="40" t="s">
        <v>643</v>
      </c>
    </row>
    <row r="7" spans="1:12" s="3" customFormat="1" ht="15.75">
      <c r="A7" s="1">
        <v>3</v>
      </c>
      <c r="B7" s="106" t="s">
        <v>120</v>
      </c>
      <c r="C7" s="101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31.5">
      <c r="A8" s="1" t="s">
        <v>721</v>
      </c>
      <c r="B8" s="7" t="s">
        <v>633</v>
      </c>
      <c r="C8" s="101">
        <v>2</v>
      </c>
      <c r="D8" s="5">
        <v>0</v>
      </c>
      <c r="E8" s="5">
        <v>0</v>
      </c>
      <c r="F8" s="5">
        <v>1000000</v>
      </c>
      <c r="G8" s="5">
        <v>0</v>
      </c>
      <c r="H8" s="5">
        <v>0</v>
      </c>
      <c r="I8" s="5">
        <v>0</v>
      </c>
      <c r="J8" s="5">
        <f>D8+G8</f>
        <v>0</v>
      </c>
      <c r="K8" s="5">
        <f>E8+H8</f>
        <v>0</v>
      </c>
      <c r="L8" s="5">
        <f>F8+I8</f>
        <v>1000000</v>
      </c>
    </row>
    <row r="9" spans="1:12" s="3" customFormat="1" ht="47.25">
      <c r="A9" s="1" t="s">
        <v>722</v>
      </c>
      <c r="B9" s="7" t="s">
        <v>207</v>
      </c>
      <c r="C9" s="101"/>
      <c r="D9" s="5">
        <f>SUM(D8)</f>
        <v>0</v>
      </c>
      <c r="E9" s="5">
        <f>SUM(E8)</f>
        <v>0</v>
      </c>
      <c r="F9" s="5">
        <f>SUM(F8)</f>
        <v>1000000</v>
      </c>
      <c r="G9" s="117"/>
      <c r="H9" s="117"/>
      <c r="I9" s="117"/>
      <c r="J9" s="117"/>
      <c r="K9" s="117"/>
      <c r="L9" s="117"/>
    </row>
    <row r="10" spans="1:12" s="3" customFormat="1" ht="15.75" hidden="1">
      <c r="A10" s="1"/>
      <c r="B10" s="7"/>
      <c r="C10" s="101"/>
      <c r="D10" s="5"/>
      <c r="E10" s="5"/>
      <c r="F10" s="5"/>
      <c r="G10" s="5"/>
      <c r="H10" s="5"/>
      <c r="I10" s="5"/>
      <c r="J10" s="5">
        <f aca="true" t="shared" si="0" ref="J10:L11">D10+G10</f>
        <v>0</v>
      </c>
      <c r="K10" s="5">
        <f t="shared" si="0"/>
        <v>0</v>
      </c>
      <c r="L10" s="5">
        <f t="shared" si="0"/>
        <v>0</v>
      </c>
    </row>
    <row r="11" spans="1:12" s="3" customFormat="1" ht="15.75" hidden="1">
      <c r="A11" s="1"/>
      <c r="B11" s="7"/>
      <c r="C11" s="101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31.5" hidden="1">
      <c r="A12" s="1"/>
      <c r="B12" s="7" t="s">
        <v>206</v>
      </c>
      <c r="C12" s="101"/>
      <c r="D12" s="5">
        <f>SUM(D10:D11)</f>
        <v>0</v>
      </c>
      <c r="E12" s="5">
        <f>SUM(E10:E11)</f>
        <v>0</v>
      </c>
      <c r="F12" s="5">
        <f>SUM(F10:F11)</f>
        <v>0</v>
      </c>
      <c r="G12" s="117"/>
      <c r="H12" s="117"/>
      <c r="I12" s="117"/>
      <c r="J12" s="117"/>
      <c r="K12" s="117"/>
      <c r="L12" s="117"/>
    </row>
    <row r="13" spans="1:12" s="3" customFormat="1" ht="15.75">
      <c r="A13" s="1" t="s">
        <v>723</v>
      </c>
      <c r="B13" s="7" t="s">
        <v>641</v>
      </c>
      <c r="C13" s="101">
        <v>2</v>
      </c>
      <c r="D13" s="5">
        <v>0</v>
      </c>
      <c r="E13" s="5">
        <v>0</v>
      </c>
      <c r="F13" s="5">
        <v>27558</v>
      </c>
      <c r="G13" s="5">
        <v>0</v>
      </c>
      <c r="H13" s="5">
        <v>0</v>
      </c>
      <c r="I13" s="5">
        <v>7441</v>
      </c>
      <c r="J13" s="5">
        <f aca="true" t="shared" si="1" ref="J13:L14">D13+G13</f>
        <v>0</v>
      </c>
      <c r="K13" s="5">
        <f t="shared" si="1"/>
        <v>0</v>
      </c>
      <c r="L13" s="5">
        <f t="shared" si="1"/>
        <v>34999</v>
      </c>
    </row>
    <row r="14" spans="1:12" s="3" customFormat="1" ht="15.75">
      <c r="A14" s="1" t="s">
        <v>724</v>
      </c>
      <c r="B14" s="7" t="s">
        <v>632</v>
      </c>
      <c r="C14" s="101">
        <v>2</v>
      </c>
      <c r="D14" s="5">
        <v>0</v>
      </c>
      <c r="E14" s="5">
        <v>0</v>
      </c>
      <c r="F14" s="5">
        <v>36135</v>
      </c>
      <c r="G14" s="5">
        <v>0</v>
      </c>
      <c r="H14" s="5">
        <v>0</v>
      </c>
      <c r="I14" s="5">
        <v>9756</v>
      </c>
      <c r="J14" s="5">
        <f t="shared" si="1"/>
        <v>0</v>
      </c>
      <c r="K14" s="5">
        <f t="shared" si="1"/>
        <v>0</v>
      </c>
      <c r="L14" s="5">
        <f t="shared" si="1"/>
        <v>45891</v>
      </c>
    </row>
    <row r="15" spans="1:12" s="3" customFormat="1" ht="47.25">
      <c r="A15" s="1" t="s">
        <v>725</v>
      </c>
      <c r="B15" s="7" t="s">
        <v>205</v>
      </c>
      <c r="C15" s="101"/>
      <c r="D15" s="5">
        <f>SUM(D13:D14)</f>
        <v>0</v>
      </c>
      <c r="E15" s="5">
        <f>SUM(E13:E14)</f>
        <v>0</v>
      </c>
      <c r="F15" s="5">
        <f>SUM(F13:F14)</f>
        <v>63693</v>
      </c>
      <c r="G15" s="117"/>
      <c r="H15" s="117"/>
      <c r="I15" s="117"/>
      <c r="J15" s="117"/>
      <c r="K15" s="117"/>
      <c r="L15" s="117"/>
    </row>
    <row r="16" spans="1:12" s="3" customFormat="1" ht="15.75">
      <c r="A16" s="1" t="s">
        <v>726</v>
      </c>
      <c r="B16" s="7" t="s">
        <v>631</v>
      </c>
      <c r="C16" s="101">
        <v>2</v>
      </c>
      <c r="D16" s="5">
        <v>0</v>
      </c>
      <c r="E16" s="5">
        <v>0</v>
      </c>
      <c r="F16" s="5">
        <v>25977</v>
      </c>
      <c r="G16" s="5">
        <v>0</v>
      </c>
      <c r="H16" s="5">
        <v>0</v>
      </c>
      <c r="I16" s="5">
        <v>7013</v>
      </c>
      <c r="J16" s="5">
        <f aca="true" t="shared" si="2" ref="J16:L21">D16+G16</f>
        <v>0</v>
      </c>
      <c r="K16" s="5">
        <f t="shared" si="2"/>
        <v>0</v>
      </c>
      <c r="L16" s="5">
        <f t="shared" si="2"/>
        <v>32990</v>
      </c>
    </row>
    <row r="17" spans="1:12" s="3" customFormat="1" ht="15.75">
      <c r="A17" s="1" t="s">
        <v>727</v>
      </c>
      <c r="B17" s="7" t="s">
        <v>634</v>
      </c>
      <c r="C17" s="101">
        <v>2</v>
      </c>
      <c r="D17" s="5">
        <v>0</v>
      </c>
      <c r="E17" s="5">
        <v>0</v>
      </c>
      <c r="F17" s="5">
        <v>50000</v>
      </c>
      <c r="G17" s="5">
        <v>0</v>
      </c>
      <c r="H17" s="5">
        <v>0</v>
      </c>
      <c r="I17" s="5">
        <v>4000</v>
      </c>
      <c r="J17" s="5">
        <f t="shared" si="2"/>
        <v>0</v>
      </c>
      <c r="K17" s="5">
        <f t="shared" si="2"/>
        <v>0</v>
      </c>
      <c r="L17" s="5">
        <f t="shared" si="2"/>
        <v>54000</v>
      </c>
    </row>
    <row r="18" spans="1:12" s="3" customFormat="1" ht="15.75">
      <c r="A18" s="1" t="s">
        <v>728</v>
      </c>
      <c r="B18" s="7" t="s">
        <v>707</v>
      </c>
      <c r="C18" s="101">
        <v>2</v>
      </c>
      <c r="D18" s="5">
        <v>0</v>
      </c>
      <c r="E18" s="5">
        <v>0</v>
      </c>
      <c r="F18" s="5">
        <v>90472</v>
      </c>
      <c r="G18" s="5">
        <v>0</v>
      </c>
      <c r="H18" s="5">
        <v>0</v>
      </c>
      <c r="I18" s="5">
        <v>24428</v>
      </c>
      <c r="J18" s="5">
        <f t="shared" si="2"/>
        <v>0</v>
      </c>
      <c r="K18" s="5">
        <f t="shared" si="2"/>
        <v>0</v>
      </c>
      <c r="L18" s="5">
        <f t="shared" si="2"/>
        <v>114900</v>
      </c>
    </row>
    <row r="19" spans="1:12" s="3" customFormat="1" ht="15.75">
      <c r="A19" s="1" t="s">
        <v>729</v>
      </c>
      <c r="B19" s="7" t="s">
        <v>708</v>
      </c>
      <c r="C19" s="101">
        <v>2</v>
      </c>
      <c r="D19" s="5">
        <v>0</v>
      </c>
      <c r="E19" s="5">
        <v>0</v>
      </c>
      <c r="F19" s="5">
        <v>25000</v>
      </c>
      <c r="G19" s="5">
        <v>0</v>
      </c>
      <c r="H19" s="5">
        <v>0</v>
      </c>
      <c r="I19" s="5"/>
      <c r="J19" s="5">
        <f t="shared" si="2"/>
        <v>0</v>
      </c>
      <c r="K19" s="5">
        <f t="shared" si="2"/>
        <v>0</v>
      </c>
      <c r="L19" s="5">
        <f t="shared" si="2"/>
        <v>25000</v>
      </c>
    </row>
    <row r="20" spans="1:12" s="3" customFormat="1" ht="15.75" hidden="1">
      <c r="A20" s="1"/>
      <c r="B20" s="7"/>
      <c r="C20" s="101">
        <v>2</v>
      </c>
      <c r="D20" s="5"/>
      <c r="E20" s="5"/>
      <c r="F20" s="5"/>
      <c r="G20" s="5"/>
      <c r="H20" s="5"/>
      <c r="I20" s="5"/>
      <c r="J20" s="5">
        <f t="shared" si="2"/>
        <v>0</v>
      </c>
      <c r="K20" s="5">
        <f t="shared" si="2"/>
        <v>0</v>
      </c>
      <c r="L20" s="5">
        <f t="shared" si="2"/>
        <v>0</v>
      </c>
    </row>
    <row r="21" spans="1:12" s="3" customFormat="1" ht="15.75" hidden="1">
      <c r="A21" s="1"/>
      <c r="B21" s="7" t="s">
        <v>511</v>
      </c>
      <c r="C21" s="101">
        <v>2</v>
      </c>
      <c r="D21" s="5"/>
      <c r="E21" s="5"/>
      <c r="F21" s="5"/>
      <c r="G21" s="5"/>
      <c r="H21" s="5"/>
      <c r="I21" s="5"/>
      <c r="J21" s="5">
        <f t="shared" si="2"/>
        <v>0</v>
      </c>
      <c r="K21" s="5">
        <f t="shared" si="2"/>
        <v>0</v>
      </c>
      <c r="L21" s="5">
        <f t="shared" si="2"/>
        <v>0</v>
      </c>
    </row>
    <row r="22" spans="1:12" s="3" customFormat="1" ht="47.25">
      <c r="A22" s="1" t="s">
        <v>730</v>
      </c>
      <c r="B22" s="7" t="s">
        <v>208</v>
      </c>
      <c r="C22" s="101"/>
      <c r="D22" s="5">
        <f>SUM(D16:D21)</f>
        <v>0</v>
      </c>
      <c r="E22" s="5">
        <f>SUM(E16:E21)</f>
        <v>0</v>
      </c>
      <c r="F22" s="5">
        <f>SUM(F16:F21)</f>
        <v>191449</v>
      </c>
      <c r="G22" s="117"/>
      <c r="H22" s="117"/>
      <c r="I22" s="117"/>
      <c r="J22" s="117"/>
      <c r="K22" s="117"/>
      <c r="L22" s="117"/>
    </row>
    <row r="23" spans="1:12" s="3" customFormat="1" ht="15.75" hidden="1">
      <c r="A23" s="1"/>
      <c r="B23" s="7" t="s">
        <v>209</v>
      </c>
      <c r="C23" s="101"/>
      <c r="D23" s="5"/>
      <c r="E23" s="5"/>
      <c r="F23" s="5"/>
      <c r="G23" s="117"/>
      <c r="H23" s="117"/>
      <c r="I23" s="117"/>
      <c r="J23" s="117"/>
      <c r="K23" s="117"/>
      <c r="L23" s="117"/>
    </row>
    <row r="24" spans="1:12" s="3" customFormat="1" ht="31.5" hidden="1">
      <c r="A24" s="1"/>
      <c r="B24" s="7" t="s">
        <v>210</v>
      </c>
      <c r="C24" s="101"/>
      <c r="D24" s="5"/>
      <c r="E24" s="5"/>
      <c r="F24" s="5"/>
      <c r="G24" s="117"/>
      <c r="H24" s="117"/>
      <c r="I24" s="117"/>
      <c r="J24" s="117"/>
      <c r="K24" s="117"/>
      <c r="L24" s="117"/>
    </row>
    <row r="25" spans="1:12" s="3" customFormat="1" ht="47.25">
      <c r="A25" s="1" t="s">
        <v>731</v>
      </c>
      <c r="B25" s="7" t="s">
        <v>229</v>
      </c>
      <c r="C25" s="101"/>
      <c r="D25" s="117"/>
      <c r="E25" s="117"/>
      <c r="F25" s="117"/>
      <c r="G25" s="5">
        <f>SUM(G7:G24)</f>
        <v>0</v>
      </c>
      <c r="H25" s="5">
        <f>SUM(H7:H24)</f>
        <v>0</v>
      </c>
      <c r="I25" s="5">
        <f>SUM(I7:I24)</f>
        <v>52638</v>
      </c>
      <c r="J25" s="117"/>
      <c r="K25" s="117"/>
      <c r="L25" s="117"/>
    </row>
    <row r="26" spans="1:12" s="3" customFormat="1" ht="15.75">
      <c r="A26" s="1">
        <v>4</v>
      </c>
      <c r="B26" s="9" t="s">
        <v>120</v>
      </c>
      <c r="C26" s="101"/>
      <c r="D26" s="14">
        <f aca="true" t="shared" si="3" ref="D26:I26">SUM(D27:D29)</f>
        <v>0</v>
      </c>
      <c r="E26" s="14">
        <f t="shared" si="3"/>
        <v>0</v>
      </c>
      <c r="F26" s="14">
        <f t="shared" si="3"/>
        <v>1255142</v>
      </c>
      <c r="G26" s="14">
        <f t="shared" si="3"/>
        <v>0</v>
      </c>
      <c r="H26" s="14">
        <f t="shared" si="3"/>
        <v>0</v>
      </c>
      <c r="I26" s="14">
        <f t="shared" si="3"/>
        <v>52638</v>
      </c>
      <c r="J26" s="14">
        <f aca="true" t="shared" si="4" ref="J26:L29">D26+G26</f>
        <v>0</v>
      </c>
      <c r="K26" s="14">
        <f t="shared" si="4"/>
        <v>0</v>
      </c>
      <c r="L26" s="14">
        <f t="shared" si="4"/>
        <v>1307780</v>
      </c>
    </row>
    <row r="27" spans="1:12" s="3" customFormat="1" ht="31.5">
      <c r="A27" s="1">
        <v>5</v>
      </c>
      <c r="B27" s="89" t="s">
        <v>395</v>
      </c>
      <c r="C27" s="101">
        <v>1</v>
      </c>
      <c r="D27" s="5">
        <f aca="true" t="shared" si="5" ref="D27:I27">SUMIF($C$7:$C$26,"1",D$7:D$26)</f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</row>
    <row r="28" spans="1:12" s="3" customFormat="1" ht="15.75">
      <c r="A28" s="1">
        <v>6</v>
      </c>
      <c r="B28" s="89" t="s">
        <v>240</v>
      </c>
      <c r="C28" s="101">
        <v>2</v>
      </c>
      <c r="D28" s="5">
        <f aca="true" t="shared" si="6" ref="D28:I28">SUMIF($C$7:$C$26,"2",D$7:D$26)</f>
        <v>0</v>
      </c>
      <c r="E28" s="5">
        <f t="shared" si="6"/>
        <v>0</v>
      </c>
      <c r="F28" s="5">
        <f t="shared" si="6"/>
        <v>1255142</v>
      </c>
      <c r="G28" s="5">
        <f t="shared" si="6"/>
        <v>0</v>
      </c>
      <c r="H28" s="5">
        <f t="shared" si="6"/>
        <v>0</v>
      </c>
      <c r="I28" s="5">
        <f t="shared" si="6"/>
        <v>52638</v>
      </c>
      <c r="J28" s="5">
        <f t="shared" si="4"/>
        <v>0</v>
      </c>
      <c r="K28" s="5">
        <f t="shared" si="4"/>
        <v>0</v>
      </c>
      <c r="L28" s="5">
        <f t="shared" si="4"/>
        <v>1307780</v>
      </c>
    </row>
    <row r="29" spans="1:12" s="3" customFormat="1" ht="15.75">
      <c r="A29" s="1">
        <v>7</v>
      </c>
      <c r="B29" s="89" t="s">
        <v>137</v>
      </c>
      <c r="C29" s="101">
        <v>3</v>
      </c>
      <c r="D29" s="5">
        <f aca="true" t="shared" si="7" ref="D29:I29">SUMIF($C$7:$C$26,"3",D$7:D$26)</f>
        <v>0</v>
      </c>
      <c r="E29" s="5">
        <f t="shared" si="7"/>
        <v>0</v>
      </c>
      <c r="F29" s="5">
        <f t="shared" si="7"/>
        <v>0</v>
      </c>
      <c r="G29" s="5">
        <f t="shared" si="7"/>
        <v>0</v>
      </c>
      <c r="H29" s="5">
        <f t="shared" si="7"/>
        <v>0</v>
      </c>
      <c r="I29" s="5">
        <f t="shared" si="7"/>
        <v>0</v>
      </c>
      <c r="J29" s="5">
        <f t="shared" si="4"/>
        <v>0</v>
      </c>
      <c r="K29" s="5">
        <f t="shared" si="4"/>
        <v>0</v>
      </c>
      <c r="L29" s="5">
        <f t="shared" si="4"/>
        <v>0</v>
      </c>
    </row>
    <row r="30" spans="1:12" s="3" customFormat="1" ht="15.75">
      <c r="A30" s="1">
        <v>8</v>
      </c>
      <c r="B30" s="106" t="s">
        <v>54</v>
      </c>
      <c r="C30" s="101"/>
      <c r="D30" s="14"/>
      <c r="E30" s="14"/>
      <c r="F30" s="14"/>
      <c r="G30" s="14"/>
      <c r="H30" s="14"/>
      <c r="I30" s="14"/>
      <c r="J30" s="14"/>
      <c r="K30" s="14"/>
      <c r="L30" s="14"/>
    </row>
    <row r="31" spans="1:12" s="3" customFormat="1" ht="15.75">
      <c r="A31" s="1">
        <v>9</v>
      </c>
      <c r="B31" s="123" t="s">
        <v>490</v>
      </c>
      <c r="C31" s="101">
        <v>2</v>
      </c>
      <c r="D31" s="5">
        <v>64313</v>
      </c>
      <c r="E31" s="5">
        <v>64313</v>
      </c>
      <c r="F31" s="5">
        <v>235911</v>
      </c>
      <c r="G31" s="5">
        <v>17365</v>
      </c>
      <c r="H31" s="5">
        <v>17365</v>
      </c>
      <c r="I31" s="5">
        <v>63696</v>
      </c>
      <c r="J31" s="5">
        <f aca="true" t="shared" si="8" ref="J31:L34">D31+G31</f>
        <v>81678</v>
      </c>
      <c r="K31" s="5">
        <f t="shared" si="8"/>
        <v>81678</v>
      </c>
      <c r="L31" s="5">
        <f t="shared" si="8"/>
        <v>299607</v>
      </c>
    </row>
    <row r="32" spans="1:12" s="3" customFormat="1" ht="15.75">
      <c r="A32" s="1">
        <v>10</v>
      </c>
      <c r="B32" s="7" t="s">
        <v>512</v>
      </c>
      <c r="C32" s="101">
        <v>2</v>
      </c>
      <c r="D32" s="5">
        <v>1336975</v>
      </c>
      <c r="E32" s="5">
        <v>1336975</v>
      </c>
      <c r="F32" s="5">
        <v>100601</v>
      </c>
      <c r="G32" s="5">
        <v>360983</v>
      </c>
      <c r="H32" s="5">
        <v>360983</v>
      </c>
      <c r="I32" s="5">
        <v>27164</v>
      </c>
      <c r="J32" s="5">
        <f t="shared" si="8"/>
        <v>1697958</v>
      </c>
      <c r="K32" s="5">
        <f t="shared" si="8"/>
        <v>1697958</v>
      </c>
      <c r="L32" s="5">
        <f t="shared" si="8"/>
        <v>127765</v>
      </c>
    </row>
    <row r="33" spans="1:12" s="3" customFormat="1" ht="31.5">
      <c r="A33" s="1">
        <v>11</v>
      </c>
      <c r="B33" s="7" t="s">
        <v>593</v>
      </c>
      <c r="C33" s="101">
        <v>2</v>
      </c>
      <c r="D33" s="5">
        <v>600000</v>
      </c>
      <c r="E33" s="5">
        <v>600000</v>
      </c>
      <c r="F33" s="5">
        <v>1200000</v>
      </c>
      <c r="G33" s="5">
        <v>162000</v>
      </c>
      <c r="H33" s="5">
        <v>162000</v>
      </c>
      <c r="I33" s="5">
        <v>162000</v>
      </c>
      <c r="J33" s="5">
        <f t="shared" si="8"/>
        <v>762000</v>
      </c>
      <c r="K33" s="5">
        <f t="shared" si="8"/>
        <v>762000</v>
      </c>
      <c r="L33" s="5">
        <f t="shared" si="8"/>
        <v>1362000</v>
      </c>
    </row>
    <row r="34" spans="1:12" s="3" customFormat="1" ht="31.5">
      <c r="A34" s="1" t="s">
        <v>732</v>
      </c>
      <c r="B34" s="7" t="s">
        <v>709</v>
      </c>
      <c r="C34" s="101">
        <v>2</v>
      </c>
      <c r="D34" s="5">
        <v>0</v>
      </c>
      <c r="E34" s="5">
        <v>0</v>
      </c>
      <c r="F34" s="5">
        <v>920630</v>
      </c>
      <c r="G34" s="5">
        <v>0</v>
      </c>
      <c r="H34" s="5">
        <v>0</v>
      </c>
      <c r="I34" s="5">
        <v>248570</v>
      </c>
      <c r="J34" s="5">
        <f t="shared" si="8"/>
        <v>0</v>
      </c>
      <c r="K34" s="5">
        <f t="shared" si="8"/>
        <v>0</v>
      </c>
      <c r="L34" s="5">
        <f t="shared" si="8"/>
        <v>1169200</v>
      </c>
    </row>
    <row r="35" spans="1:12" s="3" customFormat="1" ht="31.5">
      <c r="A35" s="1" t="s">
        <v>733</v>
      </c>
      <c r="B35" s="7" t="s">
        <v>664</v>
      </c>
      <c r="C35" s="101">
        <v>2</v>
      </c>
      <c r="D35" s="5">
        <v>0</v>
      </c>
      <c r="E35" s="5">
        <v>0</v>
      </c>
      <c r="F35" s="5">
        <v>392400</v>
      </c>
      <c r="G35" s="5">
        <v>0</v>
      </c>
      <c r="H35" s="5">
        <v>0</v>
      </c>
      <c r="I35" s="5">
        <v>105948</v>
      </c>
      <c r="J35" s="5">
        <f aca="true" t="shared" si="9" ref="J35:L36">D35+G35</f>
        <v>0</v>
      </c>
      <c r="K35" s="5">
        <f t="shared" si="9"/>
        <v>0</v>
      </c>
      <c r="L35" s="5">
        <f t="shared" si="9"/>
        <v>498348</v>
      </c>
    </row>
    <row r="36" spans="1:12" s="3" customFormat="1" ht="15.75">
      <c r="A36" s="1">
        <v>12</v>
      </c>
      <c r="B36" s="7" t="s">
        <v>629</v>
      </c>
      <c r="C36" s="101">
        <v>2</v>
      </c>
      <c r="D36" s="5">
        <v>0</v>
      </c>
      <c r="E36" s="5">
        <v>829754</v>
      </c>
      <c r="F36" s="5">
        <v>1804860</v>
      </c>
      <c r="G36" s="5">
        <v>0</v>
      </c>
      <c r="H36" s="5">
        <v>224034</v>
      </c>
      <c r="I36" s="5">
        <v>487312</v>
      </c>
      <c r="J36" s="5">
        <f t="shared" si="9"/>
        <v>0</v>
      </c>
      <c r="K36" s="5">
        <f t="shared" si="9"/>
        <v>1053788</v>
      </c>
      <c r="L36" s="5">
        <f t="shared" si="9"/>
        <v>2292172</v>
      </c>
    </row>
    <row r="37" spans="1:12" s="3" customFormat="1" ht="15.75">
      <c r="A37" s="1">
        <v>13</v>
      </c>
      <c r="B37" s="7" t="s">
        <v>211</v>
      </c>
      <c r="C37" s="101"/>
      <c r="D37" s="5">
        <f>SUM(D31:D36)</f>
        <v>2001288</v>
      </c>
      <c r="E37" s="5">
        <f>SUM(E31:E36)</f>
        <v>2831042</v>
      </c>
      <c r="F37" s="5">
        <f>SUM(F31:F36)</f>
        <v>4654402</v>
      </c>
      <c r="G37" s="117"/>
      <c r="H37" s="117"/>
      <c r="I37" s="117"/>
      <c r="J37" s="117"/>
      <c r="K37" s="117"/>
      <c r="L37" s="117"/>
    </row>
    <row r="38" spans="1:12" s="3" customFormat="1" ht="31.5" hidden="1">
      <c r="A38" s="1"/>
      <c r="B38" s="7" t="s">
        <v>212</v>
      </c>
      <c r="C38" s="101"/>
      <c r="D38" s="5"/>
      <c r="E38" s="5"/>
      <c r="F38" s="5"/>
      <c r="G38" s="117"/>
      <c r="H38" s="117"/>
      <c r="I38" s="117"/>
      <c r="J38" s="117"/>
      <c r="K38" s="117"/>
      <c r="L38" s="117"/>
    </row>
    <row r="39" spans="1:12" s="3" customFormat="1" ht="15.75" hidden="1">
      <c r="A39" s="1"/>
      <c r="B39" s="7"/>
      <c r="C39" s="101"/>
      <c r="D39" s="5"/>
      <c r="E39" s="5"/>
      <c r="F39" s="5"/>
      <c r="G39" s="5"/>
      <c r="H39" s="5"/>
      <c r="I39" s="5"/>
      <c r="J39" s="5">
        <f aca="true" t="shared" si="10" ref="J39:L40">D39+G39</f>
        <v>0</v>
      </c>
      <c r="K39" s="5">
        <f t="shared" si="10"/>
        <v>0</v>
      </c>
      <c r="L39" s="5">
        <f t="shared" si="10"/>
        <v>0</v>
      </c>
    </row>
    <row r="40" spans="1:12" s="3" customFormat="1" ht="15.75" hidden="1">
      <c r="A40" s="1"/>
      <c r="B40" s="7"/>
      <c r="C40" s="101"/>
      <c r="D40" s="5"/>
      <c r="E40" s="5"/>
      <c r="F40" s="5"/>
      <c r="G40" s="5"/>
      <c r="H40" s="5"/>
      <c r="I40" s="5"/>
      <c r="J40" s="5">
        <f t="shared" si="10"/>
        <v>0</v>
      </c>
      <c r="K40" s="5">
        <f t="shared" si="10"/>
        <v>0</v>
      </c>
      <c r="L40" s="5">
        <f t="shared" si="10"/>
        <v>0</v>
      </c>
    </row>
    <row r="41" spans="1:12" s="3" customFormat="1" ht="31.5" hidden="1">
      <c r="A41" s="1"/>
      <c r="B41" s="7" t="s">
        <v>213</v>
      </c>
      <c r="C41" s="101"/>
      <c r="D41" s="5">
        <f>SUM(D39:D40)</f>
        <v>0</v>
      </c>
      <c r="E41" s="5">
        <f>SUM(E39:E40)</f>
        <v>0</v>
      </c>
      <c r="F41" s="5">
        <f>SUM(F39:F40)</f>
        <v>0</v>
      </c>
      <c r="G41" s="117"/>
      <c r="H41" s="117"/>
      <c r="I41" s="117"/>
      <c r="J41" s="117"/>
      <c r="K41" s="117"/>
      <c r="L41" s="117"/>
    </row>
    <row r="42" spans="1:12" s="3" customFormat="1" ht="47.25">
      <c r="A42" s="1">
        <v>14</v>
      </c>
      <c r="B42" s="7" t="s">
        <v>214</v>
      </c>
      <c r="C42" s="101"/>
      <c r="D42" s="117"/>
      <c r="E42" s="117"/>
      <c r="F42" s="117"/>
      <c r="G42" s="5">
        <f>SUM(G30:G41)</f>
        <v>540348</v>
      </c>
      <c r="H42" s="5">
        <f>SUM(H30:H41)</f>
        <v>764382</v>
      </c>
      <c r="I42" s="5">
        <f>SUM(I30:I41)</f>
        <v>1094690</v>
      </c>
      <c r="J42" s="117"/>
      <c r="K42" s="117"/>
      <c r="L42" s="117"/>
    </row>
    <row r="43" spans="1:12" s="3" customFormat="1" ht="15.75">
      <c r="A43" s="1">
        <v>15</v>
      </c>
      <c r="B43" s="9" t="s">
        <v>54</v>
      </c>
      <c r="C43" s="101"/>
      <c r="D43" s="14">
        <f aca="true" t="shared" si="11" ref="D43:I43">SUM(D44:D46)</f>
        <v>2001288</v>
      </c>
      <c r="E43" s="14">
        <f t="shared" si="11"/>
        <v>2831042</v>
      </c>
      <c r="F43" s="14">
        <f t="shared" si="11"/>
        <v>4654402</v>
      </c>
      <c r="G43" s="14">
        <f t="shared" si="11"/>
        <v>540348</v>
      </c>
      <c r="H43" s="14">
        <f t="shared" si="11"/>
        <v>764382</v>
      </c>
      <c r="I43" s="14">
        <f t="shared" si="11"/>
        <v>1094690</v>
      </c>
      <c r="J43" s="14">
        <f aca="true" t="shared" si="12" ref="J43:L46">D43+G43</f>
        <v>2541636</v>
      </c>
      <c r="K43" s="14">
        <f t="shared" si="12"/>
        <v>3595424</v>
      </c>
      <c r="L43" s="14">
        <f t="shared" si="12"/>
        <v>5749092</v>
      </c>
    </row>
    <row r="44" spans="1:12" s="3" customFormat="1" ht="31.5">
      <c r="A44" s="1">
        <v>16</v>
      </c>
      <c r="B44" s="89" t="s">
        <v>395</v>
      </c>
      <c r="C44" s="101">
        <v>1</v>
      </c>
      <c r="D44" s="5">
        <f aca="true" t="shared" si="13" ref="D44:I44">SUMIF($C$30:$C$43,"1",D$30:D$43)</f>
        <v>0</v>
      </c>
      <c r="E44" s="5">
        <f t="shared" si="13"/>
        <v>0</v>
      </c>
      <c r="F44" s="5">
        <f t="shared" si="13"/>
        <v>0</v>
      </c>
      <c r="G44" s="5">
        <f t="shared" si="13"/>
        <v>0</v>
      </c>
      <c r="H44" s="5">
        <f t="shared" si="13"/>
        <v>0</v>
      </c>
      <c r="I44" s="5">
        <f t="shared" si="13"/>
        <v>0</v>
      </c>
      <c r="J44" s="5">
        <f t="shared" si="12"/>
        <v>0</v>
      </c>
      <c r="K44" s="5">
        <f t="shared" si="12"/>
        <v>0</v>
      </c>
      <c r="L44" s="5">
        <f t="shared" si="12"/>
        <v>0</v>
      </c>
    </row>
    <row r="45" spans="1:12" s="3" customFormat="1" ht="15.75">
      <c r="A45" s="1">
        <v>17</v>
      </c>
      <c r="B45" s="89" t="s">
        <v>240</v>
      </c>
      <c r="C45" s="101">
        <v>2</v>
      </c>
      <c r="D45" s="5">
        <f aca="true" t="shared" si="14" ref="D45:I45">SUMIF($C$30:$C$43,"2",D$30:D$43)</f>
        <v>2001288</v>
      </c>
      <c r="E45" s="5">
        <f t="shared" si="14"/>
        <v>2831042</v>
      </c>
      <c r="F45" s="5">
        <f t="shared" si="14"/>
        <v>4654402</v>
      </c>
      <c r="G45" s="5">
        <f t="shared" si="14"/>
        <v>540348</v>
      </c>
      <c r="H45" s="5">
        <f t="shared" si="14"/>
        <v>764382</v>
      </c>
      <c r="I45" s="5">
        <f t="shared" si="14"/>
        <v>1094690</v>
      </c>
      <c r="J45" s="5">
        <f t="shared" si="12"/>
        <v>2541636</v>
      </c>
      <c r="K45" s="5">
        <f t="shared" si="12"/>
        <v>3595424</v>
      </c>
      <c r="L45" s="5">
        <f t="shared" si="12"/>
        <v>5749092</v>
      </c>
    </row>
    <row r="46" spans="1:12" s="3" customFormat="1" ht="15.75">
      <c r="A46" s="1">
        <v>18</v>
      </c>
      <c r="B46" s="89" t="s">
        <v>137</v>
      </c>
      <c r="C46" s="101">
        <v>3</v>
      </c>
      <c r="D46" s="5">
        <f aca="true" t="shared" si="15" ref="D46:I46">SUMIF($C$30:$C$43,"3",D$30:D$43)</f>
        <v>0</v>
      </c>
      <c r="E46" s="5">
        <f t="shared" si="15"/>
        <v>0</v>
      </c>
      <c r="F46" s="5">
        <f t="shared" si="15"/>
        <v>0</v>
      </c>
      <c r="G46" s="5">
        <f t="shared" si="15"/>
        <v>0</v>
      </c>
      <c r="H46" s="5">
        <f t="shared" si="15"/>
        <v>0</v>
      </c>
      <c r="I46" s="5">
        <f t="shared" si="15"/>
        <v>0</v>
      </c>
      <c r="J46" s="5">
        <f t="shared" si="12"/>
        <v>0</v>
      </c>
      <c r="K46" s="5">
        <f t="shared" si="12"/>
        <v>0</v>
      </c>
      <c r="L46" s="5">
        <f t="shared" si="12"/>
        <v>0</v>
      </c>
    </row>
    <row r="47" spans="1:12" s="3" customFormat="1" ht="31.5">
      <c r="A47" s="1">
        <v>19</v>
      </c>
      <c r="B47" s="106" t="s">
        <v>215</v>
      </c>
      <c r="C47" s="101"/>
      <c r="D47" s="14"/>
      <c r="E47" s="14"/>
      <c r="F47" s="14"/>
      <c r="G47" s="14"/>
      <c r="H47" s="14"/>
      <c r="I47" s="14"/>
      <c r="J47" s="14"/>
      <c r="K47" s="14"/>
      <c r="L47" s="14"/>
    </row>
    <row r="48" spans="1:12" s="3" customFormat="1" ht="47.25" hidden="1">
      <c r="A48" s="1"/>
      <c r="B48" s="64" t="s">
        <v>218</v>
      </c>
      <c r="C48" s="101"/>
      <c r="D48" s="5"/>
      <c r="E48" s="5"/>
      <c r="F48" s="5"/>
      <c r="G48" s="117"/>
      <c r="H48" s="117"/>
      <c r="I48" s="117"/>
      <c r="J48" s="5">
        <f aca="true" t="shared" si="16" ref="J48:J68">D48+G48</f>
        <v>0</v>
      </c>
      <c r="K48" s="5">
        <f aca="true" t="shared" si="17" ref="K48:K68">E48+H48</f>
        <v>0</v>
      </c>
      <c r="L48" s="5">
        <f aca="true" t="shared" si="18" ref="L48:L68">F48+I48</f>
        <v>0</v>
      </c>
    </row>
    <row r="49" spans="1:12" s="3" customFormat="1" ht="15.75" hidden="1">
      <c r="A49" s="1"/>
      <c r="B49" s="64"/>
      <c r="C49" s="101"/>
      <c r="D49" s="5"/>
      <c r="E49" s="5"/>
      <c r="F49" s="5"/>
      <c r="G49" s="117"/>
      <c r="H49" s="117"/>
      <c r="I49" s="117"/>
      <c r="J49" s="5">
        <f t="shared" si="16"/>
        <v>0</v>
      </c>
      <c r="K49" s="5">
        <f t="shared" si="17"/>
        <v>0</v>
      </c>
      <c r="L49" s="5">
        <f t="shared" si="18"/>
        <v>0</v>
      </c>
    </row>
    <row r="50" spans="1:12" s="3" customFormat="1" ht="47.25" hidden="1">
      <c r="A50" s="1"/>
      <c r="B50" s="64" t="s">
        <v>217</v>
      </c>
      <c r="C50" s="101"/>
      <c r="D50" s="5"/>
      <c r="E50" s="5"/>
      <c r="F50" s="5"/>
      <c r="G50" s="117"/>
      <c r="H50" s="117"/>
      <c r="I50" s="117"/>
      <c r="J50" s="5">
        <f t="shared" si="16"/>
        <v>0</v>
      </c>
      <c r="K50" s="5">
        <f t="shared" si="17"/>
        <v>0</v>
      </c>
      <c r="L50" s="5">
        <f t="shared" si="18"/>
        <v>0</v>
      </c>
    </row>
    <row r="51" spans="1:12" s="3" customFormat="1" ht="15.75" hidden="1">
      <c r="A51" s="1"/>
      <c r="B51" s="64"/>
      <c r="C51" s="101"/>
      <c r="D51" s="5"/>
      <c r="E51" s="5"/>
      <c r="F51" s="5"/>
      <c r="G51" s="117"/>
      <c r="H51" s="117"/>
      <c r="I51" s="117"/>
      <c r="J51" s="5">
        <f t="shared" si="16"/>
        <v>0</v>
      </c>
      <c r="K51" s="5">
        <f t="shared" si="17"/>
        <v>0</v>
      </c>
      <c r="L51" s="5">
        <f t="shared" si="18"/>
        <v>0</v>
      </c>
    </row>
    <row r="52" spans="1:12" s="3" customFormat="1" ht="47.25" hidden="1">
      <c r="A52" s="1"/>
      <c r="B52" s="64" t="s">
        <v>216</v>
      </c>
      <c r="C52" s="101"/>
      <c r="D52" s="5"/>
      <c r="E52" s="5"/>
      <c r="F52" s="5"/>
      <c r="G52" s="117"/>
      <c r="H52" s="117"/>
      <c r="I52" s="117"/>
      <c r="J52" s="5">
        <f t="shared" si="16"/>
        <v>0</v>
      </c>
      <c r="K52" s="5">
        <f t="shared" si="17"/>
        <v>0</v>
      </c>
      <c r="L52" s="5">
        <f t="shared" si="18"/>
        <v>0</v>
      </c>
    </row>
    <row r="53" spans="1:12" s="3" customFormat="1" ht="63">
      <c r="A53" s="1">
        <v>20</v>
      </c>
      <c r="B53" s="89" t="s">
        <v>533</v>
      </c>
      <c r="C53" s="101">
        <v>2</v>
      </c>
      <c r="D53" s="5">
        <v>29324</v>
      </c>
      <c r="E53" s="5">
        <v>29324</v>
      </c>
      <c r="F53" s="5">
        <v>29324</v>
      </c>
      <c r="G53" s="117"/>
      <c r="H53" s="117"/>
      <c r="I53" s="117"/>
      <c r="J53" s="5">
        <f t="shared" si="16"/>
        <v>29324</v>
      </c>
      <c r="K53" s="5">
        <f t="shared" si="17"/>
        <v>29324</v>
      </c>
      <c r="L53" s="5">
        <f t="shared" si="18"/>
        <v>29324</v>
      </c>
    </row>
    <row r="54" spans="1:12" s="3" customFormat="1" ht="47.25">
      <c r="A54" s="1" t="s">
        <v>711</v>
      </c>
      <c r="B54" s="89" t="s">
        <v>710</v>
      </c>
      <c r="C54" s="101">
        <v>2</v>
      </c>
      <c r="D54" s="5">
        <v>0</v>
      </c>
      <c r="E54" s="5">
        <v>52160</v>
      </c>
      <c r="F54" s="5">
        <v>52160</v>
      </c>
      <c r="G54" s="117"/>
      <c r="H54" s="117"/>
      <c r="I54" s="117"/>
      <c r="J54" s="5">
        <f t="shared" si="16"/>
        <v>0</v>
      </c>
      <c r="K54" s="5">
        <f t="shared" si="17"/>
        <v>52160</v>
      </c>
      <c r="L54" s="5">
        <f t="shared" si="18"/>
        <v>52160</v>
      </c>
    </row>
    <row r="55" spans="1:12" s="3" customFormat="1" ht="63">
      <c r="A55" s="1">
        <v>21</v>
      </c>
      <c r="B55" s="64" t="s">
        <v>383</v>
      </c>
      <c r="C55" s="101"/>
      <c r="D55" s="5">
        <f>SUM(D53:D54)</f>
        <v>29324</v>
      </c>
      <c r="E55" s="5">
        <f>SUM(E53:E54)</f>
        <v>81484</v>
      </c>
      <c r="F55" s="5">
        <f>SUM(F53:F54)</f>
        <v>81484</v>
      </c>
      <c r="G55" s="117"/>
      <c r="H55" s="117"/>
      <c r="I55" s="117"/>
      <c r="J55" s="5">
        <f t="shared" si="16"/>
        <v>29324</v>
      </c>
      <c r="K55" s="5">
        <f t="shared" si="17"/>
        <v>81484</v>
      </c>
      <c r="L55" s="5">
        <f t="shared" si="18"/>
        <v>81484</v>
      </c>
    </row>
    <row r="56" spans="1:12" s="3" customFormat="1" ht="47.25" hidden="1">
      <c r="A56" s="1"/>
      <c r="B56" s="64" t="s">
        <v>219</v>
      </c>
      <c r="C56" s="101"/>
      <c r="D56" s="5"/>
      <c r="E56" s="5"/>
      <c r="F56" s="5"/>
      <c r="G56" s="117"/>
      <c r="H56" s="117"/>
      <c r="I56" s="117"/>
      <c r="J56" s="5">
        <f t="shared" si="16"/>
        <v>0</v>
      </c>
      <c r="K56" s="5">
        <f t="shared" si="17"/>
        <v>0</v>
      </c>
      <c r="L56" s="5">
        <f t="shared" si="18"/>
        <v>0</v>
      </c>
    </row>
    <row r="57" spans="1:12" s="3" customFormat="1" ht="15.75" hidden="1">
      <c r="A57" s="1"/>
      <c r="B57" s="64"/>
      <c r="C57" s="101"/>
      <c r="D57" s="5"/>
      <c r="E57" s="5"/>
      <c r="F57" s="5"/>
      <c r="G57" s="117"/>
      <c r="H57" s="117"/>
      <c r="I57" s="117"/>
      <c r="J57" s="5">
        <f t="shared" si="16"/>
        <v>0</v>
      </c>
      <c r="K57" s="5">
        <f t="shared" si="17"/>
        <v>0</v>
      </c>
      <c r="L57" s="5">
        <f t="shared" si="18"/>
        <v>0</v>
      </c>
    </row>
    <row r="58" spans="1:12" s="3" customFormat="1" ht="47.25" hidden="1">
      <c r="A58" s="1"/>
      <c r="B58" s="64" t="s">
        <v>220</v>
      </c>
      <c r="C58" s="101"/>
      <c r="D58" s="5"/>
      <c r="E58" s="5"/>
      <c r="F58" s="5"/>
      <c r="G58" s="117"/>
      <c r="H58" s="117"/>
      <c r="I58" s="117"/>
      <c r="J58" s="5">
        <f t="shared" si="16"/>
        <v>0</v>
      </c>
      <c r="K58" s="5">
        <f t="shared" si="17"/>
        <v>0</v>
      </c>
      <c r="L58" s="5">
        <f t="shared" si="18"/>
        <v>0</v>
      </c>
    </row>
    <row r="59" spans="1:12" s="3" customFormat="1" ht="15.75" hidden="1">
      <c r="A59" s="1"/>
      <c r="B59" s="64"/>
      <c r="C59" s="101"/>
      <c r="D59" s="5"/>
      <c r="E59" s="5"/>
      <c r="F59" s="5"/>
      <c r="G59" s="117"/>
      <c r="H59" s="117"/>
      <c r="I59" s="117"/>
      <c r="J59" s="5">
        <f t="shared" si="16"/>
        <v>0</v>
      </c>
      <c r="K59" s="5">
        <f t="shared" si="17"/>
        <v>0</v>
      </c>
      <c r="L59" s="5">
        <f t="shared" si="18"/>
        <v>0</v>
      </c>
    </row>
    <row r="60" spans="1:12" s="3" customFormat="1" ht="15.75" hidden="1">
      <c r="A60" s="1"/>
      <c r="B60" s="64" t="s">
        <v>221</v>
      </c>
      <c r="C60" s="101"/>
      <c r="D60" s="5"/>
      <c r="E60" s="5"/>
      <c r="F60" s="5"/>
      <c r="G60" s="117"/>
      <c r="H60" s="117"/>
      <c r="I60" s="117"/>
      <c r="J60" s="5">
        <f t="shared" si="16"/>
        <v>0</v>
      </c>
      <c r="K60" s="5">
        <f t="shared" si="17"/>
        <v>0</v>
      </c>
      <c r="L60" s="5">
        <f t="shared" si="18"/>
        <v>0</v>
      </c>
    </row>
    <row r="61" spans="1:12" s="3" customFormat="1" ht="15.75" hidden="1">
      <c r="A61" s="1"/>
      <c r="B61" s="64"/>
      <c r="C61" s="101"/>
      <c r="D61" s="5"/>
      <c r="E61" s="5"/>
      <c r="F61" s="5"/>
      <c r="G61" s="117"/>
      <c r="H61" s="117"/>
      <c r="I61" s="117"/>
      <c r="J61" s="5">
        <f t="shared" si="16"/>
        <v>0</v>
      </c>
      <c r="K61" s="5">
        <f t="shared" si="17"/>
        <v>0</v>
      </c>
      <c r="L61" s="5">
        <f t="shared" si="18"/>
        <v>0</v>
      </c>
    </row>
    <row r="62" spans="1:12" s="3" customFormat="1" ht="15.75">
      <c r="A62" s="1" t="s">
        <v>595</v>
      </c>
      <c r="B62" s="89" t="s">
        <v>594</v>
      </c>
      <c r="C62" s="101">
        <v>2</v>
      </c>
      <c r="D62" s="5">
        <v>0</v>
      </c>
      <c r="E62" s="5">
        <v>10000</v>
      </c>
      <c r="F62" s="5">
        <v>10000</v>
      </c>
      <c r="G62" s="117"/>
      <c r="H62" s="117"/>
      <c r="I62" s="117"/>
      <c r="J62" s="5">
        <f t="shared" si="16"/>
        <v>0</v>
      </c>
      <c r="K62" s="5">
        <f t="shared" si="17"/>
        <v>10000</v>
      </c>
      <c r="L62" s="5">
        <f t="shared" si="18"/>
        <v>10000</v>
      </c>
    </row>
    <row r="63" spans="1:12" s="3" customFormat="1" ht="63">
      <c r="A63" s="1" t="s">
        <v>596</v>
      </c>
      <c r="B63" s="64" t="s">
        <v>222</v>
      </c>
      <c r="C63" s="101"/>
      <c r="D63" s="5">
        <f>SUM(D62)</f>
        <v>0</v>
      </c>
      <c r="E63" s="5">
        <f>SUM(E62)</f>
        <v>10000</v>
      </c>
      <c r="F63" s="5">
        <f>SUM(F62)</f>
        <v>10000</v>
      </c>
      <c r="G63" s="117"/>
      <c r="H63" s="117"/>
      <c r="I63" s="117"/>
      <c r="J63" s="5">
        <f t="shared" si="16"/>
        <v>0</v>
      </c>
      <c r="K63" s="5">
        <f t="shared" si="17"/>
        <v>10000</v>
      </c>
      <c r="L63" s="5">
        <f t="shared" si="18"/>
        <v>10000</v>
      </c>
    </row>
    <row r="64" spans="1:12" s="3" customFormat="1" ht="31.5">
      <c r="A64" s="1">
        <v>22</v>
      </c>
      <c r="B64" s="9" t="s">
        <v>55</v>
      </c>
      <c r="C64" s="101"/>
      <c r="D64" s="14">
        <f aca="true" t="shared" si="19" ref="D64:I64">SUM(D65:D67)</f>
        <v>29324</v>
      </c>
      <c r="E64" s="14">
        <f t="shared" si="19"/>
        <v>91484</v>
      </c>
      <c r="F64" s="14">
        <f t="shared" si="19"/>
        <v>91484</v>
      </c>
      <c r="G64" s="14">
        <f t="shared" si="19"/>
        <v>0</v>
      </c>
      <c r="H64" s="14">
        <f t="shared" si="19"/>
        <v>0</v>
      </c>
      <c r="I64" s="14">
        <f t="shared" si="19"/>
        <v>0</v>
      </c>
      <c r="J64" s="14">
        <f t="shared" si="16"/>
        <v>29324</v>
      </c>
      <c r="K64" s="14">
        <f t="shared" si="17"/>
        <v>91484</v>
      </c>
      <c r="L64" s="14">
        <f t="shared" si="18"/>
        <v>91484</v>
      </c>
    </row>
    <row r="65" spans="1:12" s="3" customFormat="1" ht="31.5">
      <c r="A65" s="1">
        <v>23</v>
      </c>
      <c r="B65" s="89" t="s">
        <v>395</v>
      </c>
      <c r="C65" s="101">
        <v>1</v>
      </c>
      <c r="D65" s="5">
        <f aca="true" t="shared" si="20" ref="D65:I65">SUMIF($C$47:$C$64,"1",D$47:D$64)</f>
        <v>0</v>
      </c>
      <c r="E65" s="5">
        <f t="shared" si="20"/>
        <v>0</v>
      </c>
      <c r="F65" s="5">
        <f t="shared" si="20"/>
        <v>0</v>
      </c>
      <c r="G65" s="5">
        <f t="shared" si="20"/>
        <v>0</v>
      </c>
      <c r="H65" s="5">
        <f t="shared" si="20"/>
        <v>0</v>
      </c>
      <c r="I65" s="5">
        <f t="shared" si="20"/>
        <v>0</v>
      </c>
      <c r="J65" s="5">
        <f t="shared" si="16"/>
        <v>0</v>
      </c>
      <c r="K65" s="5">
        <f t="shared" si="17"/>
        <v>0</v>
      </c>
      <c r="L65" s="5">
        <f t="shared" si="18"/>
        <v>0</v>
      </c>
    </row>
    <row r="66" spans="1:12" s="3" customFormat="1" ht="15.75">
      <c r="A66" s="1">
        <v>24</v>
      </c>
      <c r="B66" s="89" t="s">
        <v>240</v>
      </c>
      <c r="C66" s="101">
        <v>2</v>
      </c>
      <c r="D66" s="5">
        <f aca="true" t="shared" si="21" ref="D66:I66">SUMIF($C$47:$C$64,"2",D$47:D$64)</f>
        <v>29324</v>
      </c>
      <c r="E66" s="5">
        <f t="shared" si="21"/>
        <v>91484</v>
      </c>
      <c r="F66" s="5">
        <f t="shared" si="21"/>
        <v>91484</v>
      </c>
      <c r="G66" s="5">
        <f t="shared" si="21"/>
        <v>0</v>
      </c>
      <c r="H66" s="5">
        <f t="shared" si="21"/>
        <v>0</v>
      </c>
      <c r="I66" s="5">
        <f t="shared" si="21"/>
        <v>0</v>
      </c>
      <c r="J66" s="5">
        <f t="shared" si="16"/>
        <v>29324</v>
      </c>
      <c r="K66" s="5">
        <f t="shared" si="17"/>
        <v>91484</v>
      </c>
      <c r="L66" s="5">
        <f t="shared" si="18"/>
        <v>91484</v>
      </c>
    </row>
    <row r="67" spans="1:12" s="3" customFormat="1" ht="15.75">
      <c r="A67" s="1">
        <v>25</v>
      </c>
      <c r="B67" s="89" t="s">
        <v>137</v>
      </c>
      <c r="C67" s="101">
        <v>3</v>
      </c>
      <c r="D67" s="5">
        <f aca="true" t="shared" si="22" ref="D67:I67">SUMIF($C$47:$C$64,"3",D$47:D$64)</f>
        <v>0</v>
      </c>
      <c r="E67" s="5">
        <f t="shared" si="22"/>
        <v>0</v>
      </c>
      <c r="F67" s="5">
        <f t="shared" si="22"/>
        <v>0</v>
      </c>
      <c r="G67" s="5">
        <f t="shared" si="22"/>
        <v>0</v>
      </c>
      <c r="H67" s="5">
        <f t="shared" si="22"/>
        <v>0</v>
      </c>
      <c r="I67" s="5">
        <f t="shared" si="22"/>
        <v>0</v>
      </c>
      <c r="J67" s="5">
        <f t="shared" si="16"/>
        <v>0</v>
      </c>
      <c r="K67" s="5">
        <f t="shared" si="17"/>
        <v>0</v>
      </c>
      <c r="L67" s="5">
        <f t="shared" si="18"/>
        <v>0</v>
      </c>
    </row>
    <row r="68" spans="1:12" s="3" customFormat="1" ht="31.5">
      <c r="A68" s="1">
        <v>26</v>
      </c>
      <c r="B68" s="9" t="s">
        <v>178</v>
      </c>
      <c r="C68" s="101"/>
      <c r="D68" s="14">
        <f aca="true" t="shared" si="23" ref="D68:I68">D26+D43+D64</f>
        <v>2030612</v>
      </c>
      <c r="E68" s="14">
        <f t="shared" si="23"/>
        <v>2922526</v>
      </c>
      <c r="F68" s="14">
        <f t="shared" si="23"/>
        <v>6001028</v>
      </c>
      <c r="G68" s="14">
        <f t="shared" si="23"/>
        <v>540348</v>
      </c>
      <c r="H68" s="14">
        <f t="shared" si="23"/>
        <v>764382</v>
      </c>
      <c r="I68" s="14">
        <f t="shared" si="23"/>
        <v>1147328</v>
      </c>
      <c r="J68" s="14">
        <f t="shared" si="16"/>
        <v>2570960</v>
      </c>
      <c r="K68" s="14">
        <f t="shared" si="17"/>
        <v>3686908</v>
      </c>
      <c r="L68" s="14">
        <f t="shared" si="18"/>
        <v>7148356</v>
      </c>
    </row>
    <row r="69" ht="15.75">
      <c r="L69" s="289" t="s">
        <v>720</v>
      </c>
    </row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9" ht="15.75"/>
    <row r="90" ht="15.75"/>
    <row r="91" ht="15.75"/>
    <row r="92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</sheetData>
  <sheetProtection/>
  <mergeCells count="7">
    <mergeCell ref="B5:B6"/>
    <mergeCell ref="C5:C6"/>
    <mergeCell ref="D5:F5"/>
    <mergeCell ref="J5:L5"/>
    <mergeCell ref="G5:I5"/>
    <mergeCell ref="A1:L1"/>
    <mergeCell ref="A2:L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50" r:id="rId3"/>
  <headerFooter>
    <oddHeader>&amp;R&amp;"Arial,Normál"&amp;10 2. melléklet az 1/2018.(III.12.) önkormányzati rendelethez
"&amp;"Arial,Dőlt"2. melléklet a 2/2017.(III.13.) önkormányzati rendelethez</oddHeader>
    <oddFooter>&amp;C&amp;P. oldal, összesen: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33"/>
  <sheetViews>
    <sheetView zoomScalePageLayoutView="0" workbookViewId="0" topLeftCell="A4">
      <selection activeCell="I17" sqref="I17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3" width="10.8515625" style="22" customWidth="1"/>
    <col min="4" max="7" width="9.140625" style="22" customWidth="1"/>
    <col min="8" max="16384" width="9.140625" style="22" customWidth="1"/>
  </cols>
  <sheetData>
    <row r="1" spans="1:7" s="16" customFormat="1" ht="15.75">
      <c r="A1" s="323" t="s">
        <v>501</v>
      </c>
      <c r="B1" s="323"/>
      <c r="C1" s="323"/>
      <c r="D1" s="323"/>
      <c r="E1" s="323"/>
      <c r="F1" s="323"/>
      <c r="G1" s="323"/>
    </row>
    <row r="2" spans="1:7" s="16" customFormat="1" ht="15.75">
      <c r="A2" s="324" t="s">
        <v>530</v>
      </c>
      <c r="B2" s="324"/>
      <c r="C2" s="324"/>
      <c r="D2" s="324"/>
      <c r="E2" s="324"/>
      <c r="F2" s="324"/>
      <c r="G2" s="324"/>
    </row>
    <row r="3" spans="1:7" s="16" customFormat="1" ht="15.75">
      <c r="A3" s="324" t="s">
        <v>177</v>
      </c>
      <c r="B3" s="324"/>
      <c r="C3" s="324"/>
      <c r="D3" s="324"/>
      <c r="E3" s="324"/>
      <c r="F3" s="324"/>
      <c r="G3" s="324"/>
    </row>
    <row r="4" spans="1:7" ht="15.75">
      <c r="A4" s="324" t="s">
        <v>488</v>
      </c>
      <c r="B4" s="324"/>
      <c r="C4" s="324"/>
      <c r="D4" s="324"/>
      <c r="E4" s="324"/>
      <c r="F4" s="324"/>
      <c r="G4" s="324"/>
    </row>
    <row r="5" spans="1:7" ht="15.75">
      <c r="A5" s="44"/>
      <c r="B5" s="44"/>
      <c r="C5" s="16"/>
      <c r="D5" s="16"/>
      <c r="E5" s="16"/>
      <c r="F5" s="16"/>
      <c r="G5" s="16"/>
    </row>
    <row r="6" spans="1:7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56</v>
      </c>
    </row>
    <row r="7" spans="1:7" s="3" customFormat="1" ht="15.75">
      <c r="A7" s="1">
        <v>1</v>
      </c>
      <c r="B7" s="325" t="s">
        <v>9</v>
      </c>
      <c r="C7" s="287" t="s">
        <v>381</v>
      </c>
      <c r="D7" s="4" t="s">
        <v>401</v>
      </c>
      <c r="E7" s="4" t="s">
        <v>489</v>
      </c>
      <c r="F7" s="4" t="s">
        <v>531</v>
      </c>
      <c r="G7" s="4" t="s">
        <v>5</v>
      </c>
    </row>
    <row r="8" spans="1:7" s="3" customFormat="1" ht="15.75">
      <c r="A8" s="1">
        <v>2</v>
      </c>
      <c r="B8" s="326"/>
      <c r="C8" s="6" t="s">
        <v>4</v>
      </c>
      <c r="D8" s="6" t="s">
        <v>4</v>
      </c>
      <c r="E8" s="6" t="s">
        <v>4</v>
      </c>
      <c r="F8" s="6" t="s">
        <v>4</v>
      </c>
      <c r="G8" s="6" t="s">
        <v>4</v>
      </c>
    </row>
    <row r="9" spans="1:7" ht="15.75">
      <c r="A9" s="1">
        <v>3</v>
      </c>
      <c r="B9" s="47" t="s">
        <v>396</v>
      </c>
      <c r="C9" s="15">
        <f>Bevételek!C125+Bevételek!C126+Bevételek!C128+Bevételek!C129+Bevételek!C134</f>
        <v>220000</v>
      </c>
      <c r="D9" s="48"/>
      <c r="E9" s="48"/>
      <c r="F9" s="48"/>
      <c r="G9" s="48"/>
    </row>
    <row r="10" spans="1:7" ht="30">
      <c r="A10" s="1">
        <v>4</v>
      </c>
      <c r="B10" s="47" t="s">
        <v>397</v>
      </c>
      <c r="C10" s="15">
        <f>Bevételek!C171+Bevételek!C172+Bevételek!C173</f>
        <v>0</v>
      </c>
      <c r="D10" s="48"/>
      <c r="E10" s="48"/>
      <c r="F10" s="48"/>
      <c r="G10" s="48"/>
    </row>
    <row r="11" spans="1:7" ht="15.75">
      <c r="A11" s="1">
        <v>5</v>
      </c>
      <c r="B11" s="47" t="s">
        <v>31</v>
      </c>
      <c r="C11" s="15">
        <f>Bevételek!C132+Bevételek!C146+Bevételek!C159</f>
        <v>11000</v>
      </c>
      <c r="D11" s="48"/>
      <c r="E11" s="48"/>
      <c r="F11" s="48"/>
      <c r="G11" s="48"/>
    </row>
    <row r="12" spans="1:7" ht="45">
      <c r="A12" s="1">
        <v>6</v>
      </c>
      <c r="B12" s="47" t="s">
        <v>32</v>
      </c>
      <c r="C12" s="15">
        <f>Bevételek!C155+Bevételek!C168+Bevételek!C169+Bevételek!C170+Bevételek!C208+Bevételek!C213+Bevételek!C217</f>
        <v>75000</v>
      </c>
      <c r="D12" s="48"/>
      <c r="E12" s="48"/>
      <c r="F12" s="48"/>
      <c r="G12" s="48"/>
    </row>
    <row r="13" spans="1:7" ht="15.75">
      <c r="A13" s="1">
        <v>7</v>
      </c>
      <c r="B13" s="47" t="s">
        <v>33</v>
      </c>
      <c r="C13" s="15">
        <f>Bevételek!C219</f>
        <v>0</v>
      </c>
      <c r="D13" s="48"/>
      <c r="E13" s="48"/>
      <c r="F13" s="48"/>
      <c r="G13" s="48"/>
    </row>
    <row r="14" spans="1:7" ht="30">
      <c r="A14" s="1">
        <v>8</v>
      </c>
      <c r="B14" s="47" t="s">
        <v>34</v>
      </c>
      <c r="C14" s="15">
        <f>Bevételek!C218</f>
        <v>0</v>
      </c>
      <c r="D14" s="48"/>
      <c r="E14" s="48"/>
      <c r="F14" s="48"/>
      <c r="G14" s="48"/>
    </row>
    <row r="15" spans="1:7" ht="30">
      <c r="A15" s="1">
        <v>9</v>
      </c>
      <c r="B15" s="47" t="s">
        <v>398</v>
      </c>
      <c r="C15" s="15">
        <f>Bevételek!C50+Bevételek!C105+Bevételek!C228+Bevételek!C242</f>
        <v>0</v>
      </c>
      <c r="D15" s="48"/>
      <c r="E15" s="48"/>
      <c r="F15" s="48"/>
      <c r="G15" s="48"/>
    </row>
    <row r="16" spans="1:7" s="24" customFormat="1" ht="15.75">
      <c r="A16" s="1">
        <v>10</v>
      </c>
      <c r="B16" s="49" t="s">
        <v>60</v>
      </c>
      <c r="C16" s="18">
        <f>SUM(C9:C15)</f>
        <v>306000</v>
      </c>
      <c r="D16" s="48"/>
      <c r="E16" s="48"/>
      <c r="F16" s="48"/>
      <c r="G16" s="48"/>
    </row>
    <row r="17" spans="1:7" ht="15.75">
      <c r="A17" s="1">
        <v>11</v>
      </c>
      <c r="B17" s="49" t="s">
        <v>61</v>
      </c>
      <c r="C17" s="18">
        <f>ROUNDDOWN(C16*0.5,0)</f>
        <v>153000</v>
      </c>
      <c r="D17" s="48"/>
      <c r="E17" s="48"/>
      <c r="F17" s="48"/>
      <c r="G17" s="48"/>
    </row>
    <row r="18" spans="1:7" ht="30">
      <c r="A18" s="1">
        <v>12</v>
      </c>
      <c r="B18" s="47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f aca="true" t="shared" si="0" ref="G18:G25">C18+D18+E18+F18</f>
        <v>0</v>
      </c>
    </row>
    <row r="19" spans="1:7" ht="30">
      <c r="A19" s="1">
        <v>13</v>
      </c>
      <c r="B19" s="47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f t="shared" si="0"/>
        <v>0</v>
      </c>
    </row>
    <row r="20" spans="1:7" ht="15.75">
      <c r="A20" s="1">
        <v>14</v>
      </c>
      <c r="B20" s="47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f t="shared" si="0"/>
        <v>0</v>
      </c>
    </row>
    <row r="21" spans="1:7" ht="15.75">
      <c r="A21" s="1">
        <v>15</v>
      </c>
      <c r="B21" s="47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f t="shared" si="0"/>
        <v>0</v>
      </c>
    </row>
    <row r="22" spans="1:7" ht="15.75">
      <c r="A22" s="1">
        <v>16</v>
      </c>
      <c r="B22" s="47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f t="shared" si="0"/>
        <v>0</v>
      </c>
    </row>
    <row r="23" spans="1:7" ht="15.75">
      <c r="A23" s="1">
        <v>17</v>
      </c>
      <c r="B23" s="47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f t="shared" si="0"/>
        <v>0</v>
      </c>
    </row>
    <row r="24" spans="1:7" ht="30">
      <c r="A24" s="1">
        <v>18</v>
      </c>
      <c r="B24" s="47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f t="shared" si="0"/>
        <v>0</v>
      </c>
    </row>
    <row r="25" spans="1:7" s="24" customFormat="1" ht="15.75">
      <c r="A25" s="1">
        <v>19</v>
      </c>
      <c r="B25" s="49" t="s">
        <v>62</v>
      </c>
      <c r="C25" s="18">
        <f>SUM(C18:C24)</f>
        <v>0</v>
      </c>
      <c r="D25" s="18">
        <f>SUM(D18:D24)</f>
        <v>0</v>
      </c>
      <c r="E25" s="18">
        <f>SUM(E18:E24)</f>
        <v>0</v>
      </c>
      <c r="F25" s="18">
        <f>SUM(F18:F24)</f>
        <v>0</v>
      </c>
      <c r="G25" s="18">
        <f t="shared" si="0"/>
        <v>0</v>
      </c>
    </row>
    <row r="26" spans="1:7" s="24" customFormat="1" ht="29.25">
      <c r="A26" s="1">
        <v>20</v>
      </c>
      <c r="B26" s="49" t="s">
        <v>63</v>
      </c>
      <c r="C26" s="18">
        <f>C17-C25</f>
        <v>153000</v>
      </c>
      <c r="D26" s="48"/>
      <c r="E26" s="48"/>
      <c r="F26" s="48"/>
      <c r="G26" s="48"/>
    </row>
    <row r="27" spans="1:7" s="24" customFormat="1" ht="42.75">
      <c r="A27" s="1">
        <v>21</v>
      </c>
      <c r="B27" s="50" t="s">
        <v>393</v>
      </c>
      <c r="C27" s="18">
        <f>SUM(C28:C32)</f>
        <v>0</v>
      </c>
      <c r="D27" s="18">
        <f>SUM(D28:D32)</f>
        <v>0</v>
      </c>
      <c r="E27" s="18">
        <f>SUM(E28:E32)</f>
        <v>0</v>
      </c>
      <c r="F27" s="18">
        <f>SUM(F28:F32)</f>
        <v>0</v>
      </c>
      <c r="G27" s="18">
        <f>SUM(G28:G32)</f>
        <v>0</v>
      </c>
    </row>
    <row r="28" spans="1:7" ht="30">
      <c r="A28" s="1">
        <v>22</v>
      </c>
      <c r="B28" s="47" t="s">
        <v>400</v>
      </c>
      <c r="C28" s="15">
        <v>0</v>
      </c>
      <c r="D28" s="15">
        <v>0</v>
      </c>
      <c r="E28" s="15">
        <v>0</v>
      </c>
      <c r="F28" s="15">
        <v>0</v>
      </c>
      <c r="G28" s="15">
        <f>C28+D28+E28+F28</f>
        <v>0</v>
      </c>
    </row>
    <row r="29" spans="1:7" ht="45">
      <c r="A29" s="1">
        <v>23</v>
      </c>
      <c r="B29" s="47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f>C29+D29+E29+F29</f>
        <v>0</v>
      </c>
    </row>
    <row r="30" spans="1:7" ht="30">
      <c r="A30" s="1">
        <v>24</v>
      </c>
      <c r="B30" s="47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f>C30+D30+E30+F30</f>
        <v>0</v>
      </c>
    </row>
    <row r="31" spans="1:7" ht="15.75">
      <c r="A31" s="1">
        <v>25</v>
      </c>
      <c r="B31" s="47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f>C31+D31+E31+F31</f>
        <v>0</v>
      </c>
    </row>
    <row r="32" spans="1:7" ht="45">
      <c r="A32" s="1">
        <v>26</v>
      </c>
      <c r="B32" s="47" t="s">
        <v>392</v>
      </c>
      <c r="C32" s="15">
        <v>0</v>
      </c>
      <c r="D32" s="15">
        <v>0</v>
      </c>
      <c r="E32" s="15">
        <v>0</v>
      </c>
      <c r="F32" s="15">
        <v>0</v>
      </c>
      <c r="G32" s="15">
        <f>C32+D32+E32+F32</f>
        <v>0</v>
      </c>
    </row>
    <row r="33" ht="15">
      <c r="G33" s="132"/>
    </row>
  </sheetData>
  <sheetProtection/>
  <mergeCells count="5">
    <mergeCell ref="A1:G1"/>
    <mergeCell ref="A3:G3"/>
    <mergeCell ref="A4:G4"/>
    <mergeCell ref="B7:B8"/>
    <mergeCell ref="A2:G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r:id="rId1"/>
  <headerFooter>
    <oddHeader>&amp;R&amp;"Arial,Normál"&amp;10
3. melléklet a 2/2017.(III.13.) önkormányzati rendelethez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93" t="s">
        <v>502</v>
      </c>
      <c r="B1" s="293"/>
      <c r="C1" s="293"/>
      <c r="D1" s="293"/>
      <c r="E1" s="293"/>
      <c r="F1" s="293"/>
    </row>
    <row r="2" spans="1:6" s="2" customFormat="1" ht="15.75">
      <c r="A2" s="293" t="s">
        <v>487</v>
      </c>
      <c r="B2" s="293"/>
      <c r="C2" s="293"/>
      <c r="D2" s="293"/>
      <c r="E2" s="293"/>
      <c r="F2" s="293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327" t="s">
        <v>9</v>
      </c>
      <c r="C5" s="6" t="s">
        <v>381</v>
      </c>
      <c r="D5" s="6" t="s">
        <v>401</v>
      </c>
      <c r="E5" s="6" t="s">
        <v>489</v>
      </c>
      <c r="F5" s="6" t="s">
        <v>5</v>
      </c>
    </row>
    <row r="6" spans="1:7" s="10" customFormat="1" ht="15.75">
      <c r="A6" s="1">
        <v>2</v>
      </c>
      <c r="B6" s="328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A1:F1"/>
    <mergeCell ref="A2:F2"/>
    <mergeCell ref="B5:B6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2/2017.(III.13.) önkormányzati rendelethez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2"/>
  <sheetViews>
    <sheetView zoomScalePageLayoutView="0" workbookViewId="0" topLeftCell="A1">
      <selection activeCell="J3" sqref="J1:J16384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36.7109375" style="0" customWidth="1"/>
    <col min="10" max="10" width="15.421875" style="0" hidden="1" customWidth="1"/>
  </cols>
  <sheetData>
    <row r="1" spans="1:10" s="2" customFormat="1" ht="15.75" customHeight="1">
      <c r="A1" s="322" t="s">
        <v>541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s="2" customFormat="1" ht="15.75">
      <c r="A2" s="293" t="s">
        <v>509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2:5" ht="15">
      <c r="B3" s="42"/>
      <c r="C3" s="42"/>
      <c r="D3" s="42"/>
      <c r="E3" s="42"/>
    </row>
    <row r="4" spans="1:10" s="11" customFormat="1" ht="47.25">
      <c r="A4" s="90" t="s">
        <v>9</v>
      </c>
      <c r="B4" s="4" t="s">
        <v>538</v>
      </c>
      <c r="C4" s="4" t="s">
        <v>539</v>
      </c>
      <c r="D4" s="4" t="s">
        <v>529</v>
      </c>
      <c r="E4" s="4" t="s">
        <v>529</v>
      </c>
      <c r="F4" s="90" t="s">
        <v>9</v>
      </c>
      <c r="G4" s="4" t="s">
        <v>538</v>
      </c>
      <c r="H4" s="4" t="s">
        <v>539</v>
      </c>
      <c r="I4" s="4" t="s">
        <v>529</v>
      </c>
      <c r="J4" s="4" t="s">
        <v>529</v>
      </c>
    </row>
    <row r="5" spans="1:10" s="97" customFormat="1" ht="16.5">
      <c r="A5" s="329" t="s">
        <v>53</v>
      </c>
      <c r="B5" s="329"/>
      <c r="C5" s="329"/>
      <c r="D5" s="329"/>
      <c r="E5" s="329"/>
      <c r="F5" s="311" t="s">
        <v>147</v>
      </c>
      <c r="G5" s="312"/>
      <c r="H5" s="312"/>
      <c r="I5" s="313"/>
      <c r="J5" s="129"/>
    </row>
    <row r="6" spans="1:10" s="11" customFormat="1" ht="31.5">
      <c r="A6" s="92" t="s">
        <v>297</v>
      </c>
      <c r="B6" s="5">
        <v>12993</v>
      </c>
      <c r="C6" s="5">
        <v>12172</v>
      </c>
      <c r="D6" s="5">
        <v>11702</v>
      </c>
      <c r="E6" s="5">
        <f>Összesen!L7</f>
        <v>11701369</v>
      </c>
      <c r="F6" s="94" t="s">
        <v>45</v>
      </c>
      <c r="G6" s="5">
        <v>4267</v>
      </c>
      <c r="H6" s="5">
        <v>3724</v>
      </c>
      <c r="I6" s="5">
        <v>6320</v>
      </c>
      <c r="J6" s="5">
        <f>Összesen!Y7</f>
        <v>6319609</v>
      </c>
    </row>
    <row r="7" spans="1:10" s="11" customFormat="1" ht="30">
      <c r="A7" s="92" t="s">
        <v>318</v>
      </c>
      <c r="B7" s="5">
        <v>374</v>
      </c>
      <c r="C7" s="5">
        <v>292</v>
      </c>
      <c r="D7" s="5">
        <v>312</v>
      </c>
      <c r="E7" s="5">
        <f>Összesen!L8</f>
        <v>312000</v>
      </c>
      <c r="F7" s="94" t="s">
        <v>89</v>
      </c>
      <c r="G7" s="5">
        <v>857</v>
      </c>
      <c r="H7" s="5">
        <v>875</v>
      </c>
      <c r="I7" s="5">
        <v>1394</v>
      </c>
      <c r="J7" s="5">
        <f>Összesen!Y8</f>
        <v>1393836</v>
      </c>
    </row>
    <row r="8" spans="1:10" s="11" customFormat="1" ht="15.75">
      <c r="A8" s="92" t="s">
        <v>53</v>
      </c>
      <c r="B8" s="5">
        <v>586</v>
      </c>
      <c r="C8" s="5">
        <v>295</v>
      </c>
      <c r="D8" s="5">
        <v>301</v>
      </c>
      <c r="E8" s="5">
        <f>Összesen!L9</f>
        <v>300820</v>
      </c>
      <c r="F8" s="94" t="s">
        <v>90</v>
      </c>
      <c r="G8" s="5">
        <v>7805</v>
      </c>
      <c r="H8" s="5">
        <v>3593</v>
      </c>
      <c r="I8" s="5">
        <v>4634</v>
      </c>
      <c r="J8" s="5">
        <f>Összesen!Y9</f>
        <v>4633910</v>
      </c>
    </row>
    <row r="9" spans="1:10" s="11" customFormat="1" ht="15.75">
      <c r="A9" s="320" t="s">
        <v>375</v>
      </c>
      <c r="B9" s="319">
        <v>619</v>
      </c>
      <c r="C9" s="319">
        <v>20</v>
      </c>
      <c r="D9" s="319">
        <v>170</v>
      </c>
      <c r="E9" s="331">
        <f>Összesen!L10</f>
        <v>170400</v>
      </c>
      <c r="F9" s="94" t="s">
        <v>91</v>
      </c>
      <c r="G9" s="5">
        <v>1279</v>
      </c>
      <c r="H9" s="5">
        <v>935</v>
      </c>
      <c r="I9" s="5">
        <v>649</v>
      </c>
      <c r="J9" s="5">
        <f>Összesen!Y10</f>
        <v>649200</v>
      </c>
    </row>
    <row r="10" spans="1:10" s="11" customFormat="1" ht="15.75">
      <c r="A10" s="320"/>
      <c r="B10" s="319"/>
      <c r="C10" s="319"/>
      <c r="D10" s="319"/>
      <c r="E10" s="332"/>
      <c r="F10" s="94" t="s">
        <v>92</v>
      </c>
      <c r="G10" s="5">
        <v>2627</v>
      </c>
      <c r="H10" s="5">
        <v>1746</v>
      </c>
      <c r="I10" s="5">
        <v>1215</v>
      </c>
      <c r="J10" s="5">
        <f>Összesen!Y11</f>
        <v>1215112</v>
      </c>
    </row>
    <row r="11" spans="1:10" s="11" customFormat="1" ht="15.75">
      <c r="A11" s="93" t="s">
        <v>94</v>
      </c>
      <c r="B11" s="13">
        <f>SUM(B6:B10)</f>
        <v>14572</v>
      </c>
      <c r="C11" s="13">
        <f>SUM(C6:C10)</f>
        <v>12779</v>
      </c>
      <c r="D11" s="13">
        <f>SUM(D6:D10)</f>
        <v>12485</v>
      </c>
      <c r="E11" s="13">
        <f>SUM(E6:E10)</f>
        <v>12484589</v>
      </c>
      <c r="F11" s="93" t="s">
        <v>95</v>
      </c>
      <c r="G11" s="13">
        <f>SUM(G6:G10)</f>
        <v>16835</v>
      </c>
      <c r="H11" s="13">
        <f>SUM(H6:H10)</f>
        <v>10873</v>
      </c>
      <c r="I11" s="13">
        <f>SUM(I6:I10)</f>
        <v>14212</v>
      </c>
      <c r="J11" s="13">
        <f>SUM(J6:J10)</f>
        <v>14211667</v>
      </c>
    </row>
    <row r="12" spans="1:10" s="11" customFormat="1" ht="15.75">
      <c r="A12" s="95" t="s">
        <v>152</v>
      </c>
      <c r="B12" s="96">
        <f>B11-G11</f>
        <v>-2263</v>
      </c>
      <c r="C12" s="96">
        <f>C11-H11</f>
        <v>1906</v>
      </c>
      <c r="D12" s="96">
        <f>D11-I11</f>
        <v>-1727</v>
      </c>
      <c r="E12" s="96">
        <f>E11-J11</f>
        <v>-1727078</v>
      </c>
      <c r="F12" s="317" t="s">
        <v>145</v>
      </c>
      <c r="G12" s="310">
        <v>399</v>
      </c>
      <c r="H12" s="310"/>
      <c r="I12" s="310">
        <v>468</v>
      </c>
      <c r="J12" s="310">
        <f>Összesen!Y13</f>
        <v>467920</v>
      </c>
    </row>
    <row r="13" spans="1:10" s="11" customFormat="1" ht="15.75">
      <c r="A13" s="95" t="s">
        <v>143</v>
      </c>
      <c r="B13" s="5">
        <v>8455</v>
      </c>
      <c r="C13" s="5">
        <v>4826</v>
      </c>
      <c r="D13" s="5">
        <v>4766</v>
      </c>
      <c r="E13" s="5">
        <f>Összesen!L14</f>
        <v>4765958</v>
      </c>
      <c r="F13" s="317"/>
      <c r="G13" s="310"/>
      <c r="H13" s="310"/>
      <c r="I13" s="310"/>
      <c r="J13" s="310"/>
    </row>
    <row r="14" spans="1:10" s="11" customFormat="1" ht="15.75">
      <c r="A14" s="95" t="s">
        <v>144</v>
      </c>
      <c r="B14" s="5">
        <v>449</v>
      </c>
      <c r="C14" s="5"/>
      <c r="D14" s="5"/>
      <c r="E14" s="5">
        <f>Összesen!L15</f>
        <v>0</v>
      </c>
      <c r="F14" s="317"/>
      <c r="G14" s="310"/>
      <c r="H14" s="310"/>
      <c r="I14" s="310"/>
      <c r="J14" s="310"/>
    </row>
    <row r="15" spans="1:10" s="11" customFormat="1" ht="15.75">
      <c r="A15" s="64" t="s">
        <v>175</v>
      </c>
      <c r="B15" s="5"/>
      <c r="C15" s="5"/>
      <c r="D15" s="5"/>
      <c r="E15" s="5"/>
      <c r="F15" s="64" t="s">
        <v>176</v>
      </c>
      <c r="G15" s="83"/>
      <c r="H15" s="83"/>
      <c r="I15" s="83"/>
      <c r="J15" s="83"/>
    </row>
    <row r="16" spans="1:10" s="11" customFormat="1" ht="15.75">
      <c r="A16" s="93" t="s">
        <v>10</v>
      </c>
      <c r="B16" s="14">
        <f>B11+B13+B14+B15</f>
        <v>23476</v>
      </c>
      <c r="C16" s="14">
        <f>C11+C13+C14+C15</f>
        <v>17605</v>
      </c>
      <c r="D16" s="14">
        <f>D11+D13+D14+D15</f>
        <v>17251</v>
      </c>
      <c r="E16" s="14">
        <f>E11+E13+E14+E15</f>
        <v>17250547</v>
      </c>
      <c r="F16" s="93" t="s">
        <v>11</v>
      </c>
      <c r="G16" s="14">
        <f>G11+G12+G15</f>
        <v>17234</v>
      </c>
      <c r="H16" s="14">
        <f>H11+H12+H15</f>
        <v>10873</v>
      </c>
      <c r="I16" s="14">
        <f>I11+I12+I15</f>
        <v>14680</v>
      </c>
      <c r="J16" s="14">
        <f>J11+J12+J15</f>
        <v>14679587</v>
      </c>
    </row>
    <row r="17" spans="1:10" s="97" customFormat="1" ht="16.5">
      <c r="A17" s="330" t="s">
        <v>146</v>
      </c>
      <c r="B17" s="330"/>
      <c r="C17" s="330"/>
      <c r="D17" s="330"/>
      <c r="E17" s="330"/>
      <c r="F17" s="311" t="s">
        <v>125</v>
      </c>
      <c r="G17" s="312"/>
      <c r="H17" s="312"/>
      <c r="I17" s="313"/>
      <c r="J17" s="129"/>
    </row>
    <row r="18" spans="1:10" s="11" customFormat="1" ht="31.5">
      <c r="A18" s="92" t="s">
        <v>306</v>
      </c>
      <c r="B18" s="5">
        <v>252</v>
      </c>
      <c r="C18" s="5">
        <v>1499</v>
      </c>
      <c r="D18" s="5">
        <v>0</v>
      </c>
      <c r="E18" s="5">
        <f>Összesen!L18</f>
        <v>0</v>
      </c>
      <c r="F18" s="92" t="s">
        <v>120</v>
      </c>
      <c r="G18" s="5">
        <v>1423</v>
      </c>
      <c r="H18" s="5">
        <v>1472</v>
      </c>
      <c r="I18" s="5">
        <v>0</v>
      </c>
      <c r="J18" s="5">
        <f>Összesen!Y18</f>
        <v>0</v>
      </c>
    </row>
    <row r="19" spans="1:10" s="11" customFormat="1" ht="15.75">
      <c r="A19" s="92" t="s">
        <v>146</v>
      </c>
      <c r="B19" s="5">
        <v>635</v>
      </c>
      <c r="C19" s="5"/>
      <c r="D19" s="5"/>
      <c r="E19" s="5">
        <f>Összesen!L19</f>
        <v>0</v>
      </c>
      <c r="F19" s="92" t="s">
        <v>54</v>
      </c>
      <c r="G19" s="5">
        <v>289</v>
      </c>
      <c r="H19" s="5">
        <v>1988</v>
      </c>
      <c r="I19" s="5">
        <v>2542</v>
      </c>
      <c r="J19" s="5">
        <f>Összesen!Y19</f>
        <v>2541636</v>
      </c>
    </row>
    <row r="20" spans="1:10" s="11" customFormat="1" ht="15.75">
      <c r="A20" s="92" t="s">
        <v>376</v>
      </c>
      <c r="B20" s="5"/>
      <c r="C20" s="5"/>
      <c r="D20" s="5"/>
      <c r="E20" s="5">
        <f>Összesen!L20</f>
        <v>0</v>
      </c>
      <c r="F20" s="92" t="s">
        <v>215</v>
      </c>
      <c r="G20" s="5">
        <v>591</v>
      </c>
      <c r="H20" s="5">
        <v>10</v>
      </c>
      <c r="I20" s="5">
        <v>29</v>
      </c>
      <c r="J20" s="5">
        <f>Összesen!Y20</f>
        <v>29324</v>
      </c>
    </row>
    <row r="21" spans="1:10" s="11" customFormat="1" ht="15.75">
      <c r="A21" s="93" t="s">
        <v>94</v>
      </c>
      <c r="B21" s="13">
        <f>SUM(B18:B20)</f>
        <v>887</v>
      </c>
      <c r="C21" s="13">
        <f>SUM(C18:C20)</f>
        <v>1499</v>
      </c>
      <c r="D21" s="13">
        <f>SUM(D18:D20)</f>
        <v>0</v>
      </c>
      <c r="E21" s="13">
        <f>SUM(E18:E20)</f>
        <v>0</v>
      </c>
      <c r="F21" s="93" t="s">
        <v>95</v>
      </c>
      <c r="G21" s="13">
        <f>SUM(G18:G20)</f>
        <v>2303</v>
      </c>
      <c r="H21" s="13">
        <f>SUM(H18:H20)</f>
        <v>3470</v>
      </c>
      <c r="I21" s="13">
        <f>SUM(I18:I20)</f>
        <v>2571</v>
      </c>
      <c r="J21" s="13">
        <f>SUM(J18:J20)</f>
        <v>2570960</v>
      </c>
    </row>
    <row r="22" spans="1:10" s="11" customFormat="1" ht="15.75">
      <c r="A22" s="95" t="s">
        <v>152</v>
      </c>
      <c r="B22" s="96">
        <f>B21-G21</f>
        <v>-1416</v>
      </c>
      <c r="C22" s="96">
        <f>C21-H21</f>
        <v>-1971</v>
      </c>
      <c r="D22" s="96">
        <f>D21-I21</f>
        <v>-2571</v>
      </c>
      <c r="E22" s="96">
        <f>E21-J21</f>
        <v>-2570960</v>
      </c>
      <c r="F22" s="317" t="s">
        <v>145</v>
      </c>
      <c r="G22" s="310"/>
      <c r="H22" s="310"/>
      <c r="I22" s="310"/>
      <c r="J22" s="310">
        <f>Összesen!Y22</f>
        <v>0</v>
      </c>
    </row>
    <row r="23" spans="1:10" s="11" customFormat="1" ht="15.75">
      <c r="A23" s="95" t="s">
        <v>143</v>
      </c>
      <c r="B23" s="5"/>
      <c r="C23" s="5"/>
      <c r="D23" s="5"/>
      <c r="E23" s="5">
        <f>Összesen!L23</f>
        <v>0</v>
      </c>
      <c r="F23" s="317"/>
      <c r="G23" s="310"/>
      <c r="H23" s="310"/>
      <c r="I23" s="310"/>
      <c r="J23" s="310"/>
    </row>
    <row r="24" spans="1:10" s="11" customFormat="1" ht="15.75">
      <c r="A24" s="95" t="s">
        <v>144</v>
      </c>
      <c r="B24" s="5"/>
      <c r="C24" s="5">
        <v>468</v>
      </c>
      <c r="D24" s="5"/>
      <c r="E24" s="5">
        <f>Összesen!L24</f>
        <v>0</v>
      </c>
      <c r="F24" s="317"/>
      <c r="G24" s="310"/>
      <c r="H24" s="310"/>
      <c r="I24" s="310"/>
      <c r="J24" s="310"/>
    </row>
    <row r="25" spans="1:10" s="11" customFormat="1" ht="31.5">
      <c r="A25" s="93" t="s">
        <v>12</v>
      </c>
      <c r="B25" s="14">
        <f>B21+B23+B24</f>
        <v>887</v>
      </c>
      <c r="C25" s="14">
        <f>C21+C23+C24</f>
        <v>1967</v>
      </c>
      <c r="D25" s="14">
        <f>D21+D23+D24</f>
        <v>0</v>
      </c>
      <c r="E25" s="14">
        <f>E21+E23+E24</f>
        <v>0</v>
      </c>
      <c r="F25" s="93" t="s">
        <v>13</v>
      </c>
      <c r="G25" s="14">
        <f>G21+G22</f>
        <v>2303</v>
      </c>
      <c r="H25" s="14">
        <f>H21+H22</f>
        <v>3470</v>
      </c>
      <c r="I25" s="14">
        <f>I21+I22</f>
        <v>2571</v>
      </c>
      <c r="J25" s="14">
        <f>J21+J22</f>
        <v>2570960</v>
      </c>
    </row>
    <row r="26" spans="1:10" s="97" customFormat="1" ht="16.5">
      <c r="A26" s="329" t="s">
        <v>148</v>
      </c>
      <c r="B26" s="329"/>
      <c r="C26" s="329"/>
      <c r="D26" s="329"/>
      <c r="E26" s="329"/>
      <c r="F26" s="311" t="s">
        <v>149</v>
      </c>
      <c r="G26" s="312"/>
      <c r="H26" s="312"/>
      <c r="I26" s="313"/>
      <c r="J26" s="129"/>
    </row>
    <row r="27" spans="1:10" s="11" customFormat="1" ht="15.75">
      <c r="A27" s="92" t="s">
        <v>150</v>
      </c>
      <c r="B27" s="5">
        <f>B11+B21</f>
        <v>15459</v>
      </c>
      <c r="C27" s="5">
        <f>C11+C21</f>
        <v>14278</v>
      </c>
      <c r="D27" s="5">
        <f>D11+D21</f>
        <v>12485</v>
      </c>
      <c r="E27" s="5">
        <f>E11+E21</f>
        <v>12484589</v>
      </c>
      <c r="F27" s="92" t="s">
        <v>151</v>
      </c>
      <c r="G27" s="5">
        <f aca="true" t="shared" si="0" ref="G27:J28">G11+G21</f>
        <v>19138</v>
      </c>
      <c r="H27" s="5">
        <f t="shared" si="0"/>
        <v>14343</v>
      </c>
      <c r="I27" s="5">
        <f>I11+I21</f>
        <v>16783</v>
      </c>
      <c r="J27" s="5">
        <f t="shared" si="0"/>
        <v>16782627</v>
      </c>
    </row>
    <row r="28" spans="1:10" s="11" customFormat="1" ht="15.75">
      <c r="A28" s="95" t="s">
        <v>152</v>
      </c>
      <c r="B28" s="96">
        <f>B27-G27</f>
        <v>-3679</v>
      </c>
      <c r="C28" s="96">
        <f>C27-H27</f>
        <v>-65</v>
      </c>
      <c r="D28" s="96">
        <f>D27-I27</f>
        <v>-4298</v>
      </c>
      <c r="E28" s="96">
        <f>E27-J27</f>
        <v>-4298038</v>
      </c>
      <c r="F28" s="317" t="s">
        <v>145</v>
      </c>
      <c r="G28" s="310">
        <v>399</v>
      </c>
      <c r="H28" s="310">
        <v>449</v>
      </c>
      <c r="I28" s="310">
        <f>I12+I22</f>
        <v>468</v>
      </c>
      <c r="J28" s="310">
        <f t="shared" si="0"/>
        <v>467920</v>
      </c>
    </row>
    <row r="29" spans="1:10" s="11" customFormat="1" ht="15.75">
      <c r="A29" s="95" t="s">
        <v>143</v>
      </c>
      <c r="B29" s="5">
        <f aca="true" t="shared" si="1" ref="B29:E30">B13+B23</f>
        <v>8455</v>
      </c>
      <c r="C29" s="5">
        <f t="shared" si="1"/>
        <v>4826</v>
      </c>
      <c r="D29" s="5">
        <f>D13+D23</f>
        <v>4766</v>
      </c>
      <c r="E29" s="5">
        <f t="shared" si="1"/>
        <v>4765958</v>
      </c>
      <c r="F29" s="317"/>
      <c r="G29" s="310"/>
      <c r="H29" s="310"/>
      <c r="I29" s="310"/>
      <c r="J29" s="310"/>
    </row>
    <row r="30" spans="1:10" s="11" customFormat="1" ht="15.75">
      <c r="A30" s="95" t="s">
        <v>144</v>
      </c>
      <c r="B30" s="5">
        <f t="shared" si="1"/>
        <v>449</v>
      </c>
      <c r="C30" s="5">
        <f t="shared" si="1"/>
        <v>468</v>
      </c>
      <c r="D30" s="5">
        <f>D14+D24</f>
        <v>0</v>
      </c>
      <c r="E30" s="5">
        <f t="shared" si="1"/>
        <v>0</v>
      </c>
      <c r="F30" s="317"/>
      <c r="G30" s="310"/>
      <c r="H30" s="310"/>
      <c r="I30" s="310"/>
      <c r="J30" s="310"/>
    </row>
    <row r="31" spans="1:10" s="11" customFormat="1" ht="15.75">
      <c r="A31" s="64" t="s">
        <v>175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4" t="s">
        <v>176</v>
      </c>
      <c r="G31" s="83">
        <f>G15</f>
        <v>0</v>
      </c>
      <c r="H31" s="83">
        <f>H15</f>
        <v>0</v>
      </c>
      <c r="I31" s="83">
        <f>I15</f>
        <v>0</v>
      </c>
      <c r="J31" s="83">
        <f>J15</f>
        <v>0</v>
      </c>
    </row>
    <row r="32" spans="1:10" s="11" customFormat="1" ht="15.75">
      <c r="A32" s="91" t="s">
        <v>7</v>
      </c>
      <c r="B32" s="14">
        <f>B27+B29+B30+B31</f>
        <v>24363</v>
      </c>
      <c r="C32" s="14">
        <f>C27+C29+C30+C31</f>
        <v>19572</v>
      </c>
      <c r="D32" s="14">
        <f>D27+D29+D30+D31</f>
        <v>17251</v>
      </c>
      <c r="E32" s="14">
        <f>E27+E29+E30+E31</f>
        <v>17250547</v>
      </c>
      <c r="F32" s="91" t="s">
        <v>8</v>
      </c>
      <c r="G32" s="14">
        <f>SUM(G27:G31)</f>
        <v>19537</v>
      </c>
      <c r="H32" s="14">
        <f>SUM(H27:H31)</f>
        <v>14792</v>
      </c>
      <c r="I32" s="14">
        <f>SUM(I27:I31)</f>
        <v>17251</v>
      </c>
      <c r="J32" s="14">
        <f>SUM(J27:J31)</f>
        <v>17250547</v>
      </c>
    </row>
  </sheetData>
  <sheetProtection/>
  <mergeCells count="28">
    <mergeCell ref="J22:J24"/>
    <mergeCell ref="D9:D10"/>
    <mergeCell ref="I12:I14"/>
    <mergeCell ref="A26:E26"/>
    <mergeCell ref="F28:F30"/>
    <mergeCell ref="G28:G30"/>
    <mergeCell ref="H28:H30"/>
    <mergeCell ref="J28:J30"/>
    <mergeCell ref="I22:I24"/>
    <mergeCell ref="I28:I30"/>
    <mergeCell ref="A1:J1"/>
    <mergeCell ref="A2:J2"/>
    <mergeCell ref="F12:F14"/>
    <mergeCell ref="G12:G14"/>
    <mergeCell ref="H12:H14"/>
    <mergeCell ref="J12:J14"/>
    <mergeCell ref="A9:A10"/>
    <mergeCell ref="B9:B10"/>
    <mergeCell ref="C9:C10"/>
    <mergeCell ref="E9:E10"/>
    <mergeCell ref="F5:I5"/>
    <mergeCell ref="F17:I17"/>
    <mergeCell ref="F26:I26"/>
    <mergeCell ref="A5:E5"/>
    <mergeCell ref="A17:E17"/>
    <mergeCell ref="F22:F24"/>
    <mergeCell ref="G22:G24"/>
    <mergeCell ref="H22:H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2018-03-16T11:59:57Z</cp:lastPrinted>
  <dcterms:created xsi:type="dcterms:W3CDTF">2011-02-02T09:24:37Z</dcterms:created>
  <dcterms:modified xsi:type="dcterms:W3CDTF">2018-03-16T12:00:43Z</dcterms:modified>
  <cp:category/>
  <cp:version/>
  <cp:contentType/>
  <cp:contentStatus/>
</cp:coreProperties>
</file>