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Összesen" sheetId="1" r:id="rId1"/>
    <sheet name="Felh" sheetId="2" r:id="rId2"/>
    <sheet name="Adósságot kel.köt." sheetId="3" r:id="rId3"/>
    <sheet name="EU" sheetId="4" r:id="rId4"/>
    <sheet name="kvalap" sheetId="5" r:id="rId5"/>
    <sheet name="Egyensúly 2011-2013. " sheetId="6" r:id="rId6"/>
    <sheet name="utem" sheetId="7" r:id="rId7"/>
    <sheet name="likviditási" sheetId="8" state="hidden" r:id="rId8"/>
    <sheet name="tobbeves" sheetId="9" r:id="rId9"/>
    <sheet name="közvetett támog" sheetId="10" r:id="rId10"/>
    <sheet name="Bevételek" sheetId="11" r:id="rId11"/>
    <sheet name="Kiadás" sheetId="12" r:id="rId12"/>
    <sheet name="Szakf" sheetId="13" r:id="rId13"/>
    <sheet name="Önfen.társ.Reszn.Bag.Lj" sheetId="14" r:id="rId14"/>
    <sheet name="Önfennt.társ,kiad Resz Bagl" sheetId="15" r:id="rId15"/>
    <sheet name="Határozat" sheetId="16" r:id="rId16"/>
  </sheets>
  <definedNames>
    <definedName name="_xlnm.Print_Titles" localSheetId="10">'Bevételek'!$1:$4</definedName>
    <definedName name="_xlnm.Print_Titles" localSheetId="5">'Egyensúly 2011-2013. '!$1:$2</definedName>
    <definedName name="_xlnm.Print_Titles" localSheetId="1">'Felh'!$1:$6</definedName>
    <definedName name="_xlnm.Print_Titles" localSheetId="11">'Kiadás'!$1:$4</definedName>
    <definedName name="_xlnm.Print_Titles" localSheetId="9">'közvetett támog'!$1:$3</definedName>
    <definedName name="_xlnm.Print_Titles" localSheetId="0">'Összesen'!$1:$4</definedName>
    <definedName name="_xlnm.Print_Titles" localSheetId="12">'Szakf'!$1:$5</definedName>
  </definedNames>
  <calcPr fullCalcOnLoad="1"/>
</workbook>
</file>

<file path=xl/sharedStrings.xml><?xml version="1.0" encoding="utf-8"?>
<sst xmlns="http://schemas.openxmlformats.org/spreadsheetml/2006/main" count="970" uniqueCount="534">
  <si>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</si>
  <si>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</si>
  <si>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</si>
  <si>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</si>
  <si>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</si>
  <si>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</si>
  <si>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</si>
  <si>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</si>
  <si>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</si>
  <si>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</si>
  <si>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</si>
  <si>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</si>
  <si>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</si>
  <si>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</si>
  <si>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ezer Ft-ban)</t>
    </r>
  </si>
  <si>
    <t>Nettó</t>
  </si>
  <si>
    <t>ÁFA</t>
  </si>
  <si>
    <t>Bruttó</t>
  </si>
  <si>
    <t>Beruházási kiadások</t>
  </si>
  <si>
    <t>Felújítási kiadások</t>
  </si>
  <si>
    <t>2013.</t>
  </si>
  <si>
    <t>2014.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</si>
  <si>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</si>
  <si>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</si>
  <si>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</si>
  <si>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</si>
  <si>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</si>
  <si>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</si>
  <si>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</si>
  <si>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</si>
  <si>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</si>
  <si>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</si>
  <si>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</si>
  <si>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</si>
  <si>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ezer Ft-ban)</t>
    </r>
  </si>
  <si>
    <t>Nem lakóingatlan bérbeadása, üzemeltetése</t>
  </si>
  <si>
    <t>Tárgyév</t>
  </si>
  <si>
    <t>Helyi adó</t>
  </si>
  <si>
    <t xml:space="preserve">Osztalékok, koncessziós díjak 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</si>
  <si>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</si>
  <si>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</si>
  <si>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</si>
  <si>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</si>
  <si>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</si>
  <si>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Felvett, átvállalt hitel és annak tőketartozása</t>
  </si>
  <si>
    <t>Felvett, átvállalt kölcsönök és annak tőketartozása</t>
  </si>
  <si>
    <t>Hitelviszonyt megtestesítő értékpapír</t>
  </si>
  <si>
    <t>Adott váltó</t>
  </si>
  <si>
    <t>Pénzügyi lizing</t>
  </si>
  <si>
    <t>Halasztott fizetés</t>
  </si>
  <si>
    <t>Kezességvállalásból eredő fizetési kötelezettség</t>
  </si>
  <si>
    <t>Felvett, átvállalt kölcsön és annak tőketartozása</t>
  </si>
  <si>
    <t>Halaszott fizetés</t>
  </si>
  <si>
    <t>Kiadások</t>
  </si>
  <si>
    <t>Személyi juttatások</t>
  </si>
  <si>
    <t>Bevételek</t>
  </si>
  <si>
    <t>2015.</t>
  </si>
  <si>
    <t xml:space="preserve">Saját bevételek  </t>
  </si>
  <si>
    <t>Saját bevétel  50%-a</t>
  </si>
  <si>
    <t xml:space="preserve">Előző év(ek)ben keletkezett tárgyévet terhelő kötelezettségek </t>
  </si>
  <si>
    <t xml:space="preserve">Tárgyévben keletkezett, illetve keletkező, tárgyévet terhelő fizetési kötelezettség </t>
  </si>
  <si>
    <t xml:space="preserve">Fizetési kötelezettség összesen </t>
  </si>
  <si>
    <t xml:space="preserve">Fizetési kötelezettséggel csökkentett saját bevétel </t>
  </si>
  <si>
    <t>813000-1</t>
  </si>
  <si>
    <t>889928-1</t>
  </si>
  <si>
    <t>960302-1</t>
  </si>
  <si>
    <t>381103-1</t>
  </si>
  <si>
    <t>910502-1</t>
  </si>
  <si>
    <t>910123-1</t>
  </si>
  <si>
    <t>841112-1</t>
  </si>
  <si>
    <t>889921-1</t>
  </si>
  <si>
    <t>862101-1</t>
  </si>
  <si>
    <t>890441-1</t>
  </si>
  <si>
    <t>890442-1</t>
  </si>
  <si>
    <t>680002-1</t>
  </si>
  <si>
    <t>Működési bevételek</t>
  </si>
  <si>
    <t>Közhatalmi bevétel</t>
  </si>
  <si>
    <t>Intézményi működési bevétel</t>
  </si>
  <si>
    <t>Működési célú átvett pénzeszköz</t>
  </si>
  <si>
    <t>Felhalmozási bevétel</t>
  </si>
  <si>
    <t>Felújítások</t>
  </si>
  <si>
    <t>Felhalmozási célú átvett pénzeszköz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</si>
  <si>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</si>
  <si>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</si>
  <si>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</si>
  <si>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</si>
  <si>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</si>
  <si>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</si>
  <si>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</si>
  <si>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Előző években keletkezett tárgyévet terhelő kötelezettségek</t>
  </si>
  <si>
    <t>Tárgyévben keletkezett, illetve keletkező, tárgyévet terhelő fizetési kötelezettség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</si>
  <si>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</si>
  <si>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</si>
  <si>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</si>
  <si>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Likvid hitel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</si>
  <si>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</si>
  <si>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</si>
  <si>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</si>
  <si>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</si>
  <si>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</si>
  <si>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</si>
  <si>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</si>
  <si>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</si>
  <si>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</si>
  <si>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</si>
  <si>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</si>
  <si>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</si>
  <si>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</si>
  <si>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</si>
  <si>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</si>
  <si>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</si>
  <si>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</si>
  <si>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</si>
  <si>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</si>
  <si>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</si>
  <si>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</si>
  <si>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</si>
  <si>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</si>
  <si>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</si>
  <si>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</si>
  <si>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</si>
  <si>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</si>
  <si>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</si>
  <si>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Letéti, függő, átfutó, kiegyenlítő bevételek</t>
  </si>
  <si>
    <t>Letéti, függő, átfutó, kiegyenlítő kiadások</t>
  </si>
  <si>
    <t>Felhalmozási célú költségvetési kiadások</t>
  </si>
  <si>
    <t>Költségvetési bevételek</t>
  </si>
  <si>
    <t>Költségvetési kiadások</t>
  </si>
  <si>
    <r>
      <t xml:space="preserve">A költségvetési hiány belső finanszírozására 
szolgáló előző évek költségvetési maradványának, 
vállalkozási maradványának igénybevétele 
</t>
    </r>
    <r>
      <rPr>
        <sz val="13"/>
        <rFont val="Times New Roman"/>
        <family val="1"/>
      </rPr>
      <t>(ideértve az Áht. 73. § (1) bekezdés a) pont 
ac) alpontja szerinti betét visszavonását is)</t>
    </r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</si>
  <si>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</si>
  <si>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</si>
  <si>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</si>
  <si>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</si>
  <si>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2016.</t>
  </si>
  <si>
    <t>Víziközmű-társulattól annak megszűnése miatt átvett hitel</t>
  </si>
  <si>
    <t>Közvilágítás</t>
  </si>
  <si>
    <t>Működési célú támogatás</t>
  </si>
  <si>
    <t>Működési célú pénzmaradvány</t>
  </si>
  <si>
    <t>Működési célú finanszírozási kiadás</t>
  </si>
  <si>
    <t>Működési célú finanszírozási bevétel</t>
  </si>
  <si>
    <t>I</t>
  </si>
  <si>
    <t>J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</si>
  <si>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</si>
  <si>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</si>
  <si>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</si>
  <si>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</si>
  <si>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</si>
  <si>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</si>
  <si>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</si>
  <si>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</si>
  <si>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</si>
  <si>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</si>
  <si>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</si>
  <si>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</si>
  <si>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</si>
  <si>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</si>
  <si>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</si>
  <si>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2011. Tény </t>
  </si>
  <si>
    <t>2012. várható tény</t>
  </si>
  <si>
    <t>2013. terv</t>
  </si>
  <si>
    <t>Beruházások</t>
  </si>
  <si>
    <r>
      <t>FELHALMOZÁSI KIADÁSAI</t>
    </r>
    <r>
      <rPr>
        <i/>
        <sz val="12"/>
        <color indexed="8"/>
        <rFont val="Times New Roman"/>
        <family val="1"/>
      </rPr>
      <t xml:space="preserve"> (adatok ezer Ft-ban)</t>
    </r>
  </si>
  <si>
    <t>Felhalmozási célú támogatás</t>
  </si>
  <si>
    <t>Felhalmozási célú finanszírozási kiadás</t>
  </si>
  <si>
    <t>Felhalmozási célú finanszírozási bevétel</t>
  </si>
  <si>
    <r>
      <t xml:space="preserve">Tárgy: </t>
    </r>
    <r>
      <rPr>
        <sz val="10"/>
        <color indexed="8"/>
        <rFont val="Times New Roman"/>
        <family val="1"/>
      </rPr>
      <t>Az önkormányzat saját bevételeinek és adósságot keletkeztető ügyleteiből eredő fizetési kötelezettségeinek a  költségvetési évet követő három évre várható összegének megállapítása</t>
    </r>
  </si>
  <si>
    <t>Tárgyévet követő három év</t>
  </si>
  <si>
    <t>Felhalmozási kiadások</t>
  </si>
  <si>
    <t xml:space="preserve">- Idegenforgalmi adóval kapcsolatos közvetett támogatások </t>
  </si>
  <si>
    <t>ÖNKORMÁNYZATI KÖRNYEZETVÉDELMI ALAP</t>
  </si>
  <si>
    <t>Előző évi maradvány</t>
  </si>
  <si>
    <t>Talajterhelési díj</t>
  </si>
  <si>
    <t>Tárgyévi maradvány</t>
  </si>
  <si>
    <t>Környezetvédelmi bírság</t>
  </si>
  <si>
    <r>
      <t>2013. ÉVI KÖLTSÉGVETÉSE</t>
    </r>
    <r>
      <rPr>
        <i/>
        <sz val="12"/>
        <color indexed="8"/>
        <rFont val="Times New Roman"/>
        <family val="1"/>
      </rPr>
      <t xml:space="preserve"> (adatok ezer Ft-ban)</t>
    </r>
  </si>
  <si>
    <r>
      <t xml:space="preserve">BEVÉTELEI </t>
    </r>
    <r>
      <rPr>
        <i/>
        <sz val="12"/>
        <rFont val="Times New Roman"/>
        <family val="1"/>
      </rPr>
      <t>(adatok ezer Ft-ban)</t>
    </r>
  </si>
  <si>
    <t>Nyitó pénzkészlet</t>
  </si>
  <si>
    <t>Záró pénzkészlet</t>
  </si>
  <si>
    <t>Igazgatási szolgáltatási díj</t>
  </si>
  <si>
    <t>Helyi adók</t>
  </si>
  <si>
    <t>- Magánszemélyek kommunális adója</t>
  </si>
  <si>
    <t>- Építményadó</t>
  </si>
  <si>
    <t>- Idegenforgalmi adó tartózkodás után</t>
  </si>
  <si>
    <t>- Iparűzési adó állandó jelleggel végzett tevékenység után</t>
  </si>
  <si>
    <t>- Iparűzési adó ideiglenes jelleggel végzett tevékenység után</t>
  </si>
  <si>
    <t>- Késedelmi pótlék</t>
  </si>
  <si>
    <t>- Környezetvédelmi bírság (jegyzői 100 %, más 30 %)</t>
  </si>
  <si>
    <t>- Szabálysértési pénz- és helyszíni bírság (100 %)</t>
  </si>
  <si>
    <t>-</t>
  </si>
  <si>
    <t>Alkalmazottak térítése</t>
  </si>
  <si>
    <t>Intézményi ellátási díjak</t>
  </si>
  <si>
    <t>- sírhely ára</t>
  </si>
  <si>
    <t>Áru- és készletértékesítés</t>
  </si>
  <si>
    <t xml:space="preserve">   - Szociális étkeztetés</t>
  </si>
  <si>
    <t xml:space="preserve">   - Falugondnoki szolgáltatás</t>
  </si>
  <si>
    <t xml:space="preserve">   - Határátkelőhelyek fenntartásának támogatása</t>
  </si>
  <si>
    <t xml:space="preserve">   - Nyári gyermekétkeztetés</t>
  </si>
  <si>
    <t xml:space="preserve">   - Közművelődési érdekeltségnövelő támogatás</t>
  </si>
  <si>
    <t xml:space="preserve">   - 2012-ről áthúzódó bérkompenzáció</t>
  </si>
  <si>
    <t xml:space="preserve">   - Üdülőhelyi feladatok támogatása</t>
  </si>
  <si>
    <t xml:space="preserve">   - Lakott külterülettel kapcsolatos támogatás</t>
  </si>
  <si>
    <t xml:space="preserve">   - Kötelező feladatot ellátó intézmények fejlesztése, felújítása</t>
  </si>
  <si>
    <t>Tárgyi eszközök és immateriális javak értékesítése</t>
  </si>
  <si>
    <t>Kiszámlázott termékek és szolgáltatások ÁFÁ-ja</t>
  </si>
  <si>
    <t>Munkáltatókat terhelő járulékok és szocális hozzájárulási adó</t>
  </si>
  <si>
    <t xml:space="preserve">   - </t>
  </si>
  <si>
    <r>
      <t>EGYES MŰKÖDÉSI KIADÁSAI</t>
    </r>
    <r>
      <rPr>
        <i/>
        <sz val="12"/>
        <color indexed="8"/>
        <rFont val="Times New Roman"/>
        <family val="1"/>
      </rPr>
      <t xml:space="preserve"> (adatok ezer Ft-ban)</t>
    </r>
  </si>
  <si>
    <t>Személyi</t>
  </si>
  <si>
    <t>Járulék</t>
  </si>
  <si>
    <t>Víztermelés, -kezelés, -ellátás</t>
  </si>
  <si>
    <t>360000-1</t>
  </si>
  <si>
    <t>Szakfela-dat szám</t>
  </si>
  <si>
    <t>Települési hulladék vegyes (ömlesztett) begyűjtése, szállítása, átrakása</t>
  </si>
  <si>
    <t>390001-1</t>
  </si>
  <si>
    <t>Talaj és talajvíz szennyeződésmentesítése</t>
  </si>
  <si>
    <t>Közutak, hidak, alagutak üzemeltetése, fenntartása</t>
  </si>
  <si>
    <t>522001-1</t>
  </si>
  <si>
    <t>841402-1</t>
  </si>
  <si>
    <t>842521-1</t>
  </si>
  <si>
    <t>Tűzoltás, műszaki mentés, katasztrófahelyzet elhárítása</t>
  </si>
  <si>
    <t>Általános iskolai tanulók nappali rendszerű nevelése, oktatása (5-8. évfolyam)</t>
  </si>
  <si>
    <t>852021-1</t>
  </si>
  <si>
    <t>Háziorvosi alapellátás</t>
  </si>
  <si>
    <t>Fogorvosi alapellátás</t>
  </si>
  <si>
    <t>862301-1</t>
  </si>
  <si>
    <t>Család- és nővédelmi egészségügyi gondozás</t>
  </si>
  <si>
    <t>869041-1</t>
  </si>
  <si>
    <t>Szociális étkeztetés</t>
  </si>
  <si>
    <t>Rövid időtartamú közfoglalkoztatás</t>
  </si>
  <si>
    <t>Foglalkoztatást helyettesítő támogatásra jogosultak hosszabb időtartamú közfoglalkoztatása</t>
  </si>
  <si>
    <t>Könyvtári szolgáltatások</t>
  </si>
  <si>
    <t>Sportlétesítmények működtetése és fejlesztése</t>
  </si>
  <si>
    <t>931102-1</t>
  </si>
  <si>
    <t>Szabadidős park, fürdő és strandszolgáltatás</t>
  </si>
  <si>
    <t>932911-1</t>
  </si>
  <si>
    <t>Köztemető-fenntartás és -működtetés</t>
  </si>
  <si>
    <t>Lakóingatlan bérbeadása, üzemeltetése</t>
  </si>
  <si>
    <t>680001-1</t>
  </si>
  <si>
    <t>Falugondnoki, tanyagondnoki szolgáltatás</t>
  </si>
  <si>
    <t>813000-2</t>
  </si>
  <si>
    <t>Üdülői szálláshely-szolgáltatás</t>
  </si>
  <si>
    <t>552001-2</t>
  </si>
  <si>
    <t>Európai uniós vagy nemzetközi szervezettől elnyert támogatás előfinanszírozását szolgáló ügylet</t>
  </si>
  <si>
    <t>Államigazgatási</t>
  </si>
  <si>
    <t>Kötelező</t>
  </si>
  <si>
    <t>Önként vállalt</t>
  </si>
  <si>
    <t xml:space="preserve">     - Állami (államigazgatási) feladatok</t>
  </si>
  <si>
    <t xml:space="preserve">     - Kötelező önkormányzati feladatok</t>
  </si>
  <si>
    <t xml:space="preserve">     - Önként vállalt feladatok</t>
  </si>
  <si>
    <r>
      <t>KIADÁSAI</t>
    </r>
    <r>
      <rPr>
        <i/>
        <sz val="12"/>
        <rFont val="Times New Roman"/>
        <family val="1"/>
      </rPr>
      <t xml:space="preserve"> (adatok ezer Ft-ban)</t>
    </r>
  </si>
  <si>
    <t>Finanszírozási kiadások</t>
  </si>
  <si>
    <t>Működési célú finanszírozási kiadások</t>
  </si>
  <si>
    <t>Felhalmozási célú finanszírozási kiadások</t>
  </si>
  <si>
    <t>KIADÁSOK MINDÖSSZESEN</t>
  </si>
  <si>
    <t>Felhalmozási célú pénzmaradvány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</si>
  <si>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</si>
  <si>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</si>
  <si>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</si>
  <si>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</si>
  <si>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</si>
  <si>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</si>
  <si>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</si>
  <si>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</si>
  <si>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</si>
  <si>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</si>
  <si>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Átvett pénzeszköz</t>
  </si>
  <si>
    <t>Egyenleg (- hiány, + többlet)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</si>
  <si>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2013. december 31.</t>
    </r>
  </si>
  <si>
    <t>Kód</t>
  </si>
  <si>
    <t>Zöldterület-kezelés (önkormányzati)</t>
  </si>
  <si>
    <t>Zöldterület-kezelés (lakossági)</t>
  </si>
  <si>
    <t>Működési célú ÁFA befizetés</t>
  </si>
  <si>
    <t>Felhalmozási célú kamatkiadás ÁHT-n kívülre</t>
  </si>
  <si>
    <t>Rendszeres gyermekvédelmi kedvezményben részesülők természetbeni támogatása</t>
  </si>
  <si>
    <t>Kiegészítő gyermekvédelmi támogatás és pótléka</t>
  </si>
  <si>
    <t>Pénzben nyújtott óvodáztatási támogatás</t>
  </si>
  <si>
    <t>Helyi megállapítású pénzben nyújtott rendkívüli gyermekvédelmi támogatás</t>
  </si>
  <si>
    <t>Természetben nyújtott rendkívüli gyermekvédelmi támogatás</t>
  </si>
  <si>
    <t>Természetben nyújtott óvodáztatási támogatás</t>
  </si>
  <si>
    <t>Helyi megállapítású ápolási díj</t>
  </si>
  <si>
    <t>Helyi megállapítású közgyógyellátás</t>
  </si>
  <si>
    <t>Foglalkoztatást helyettesítő támogatás</t>
  </si>
  <si>
    <t>Lakásfenntartási támogatás (pénzbeli)</t>
  </si>
  <si>
    <t>Természetben nyújtott lakásfenntartási támogatás</t>
  </si>
  <si>
    <t>Egyéb lakhatással kapcsolatos ellátások (szociális tüzifa)</t>
  </si>
  <si>
    <t>Rendszeres szociális segély (pénzbeli)</t>
  </si>
  <si>
    <t>Átmeneti segély (pénzbeli)</t>
  </si>
  <si>
    <t>Temetési segély (pénzbeli)</t>
  </si>
  <si>
    <t>Egyéb, az önkormányzat rendeletében meghatározott juttatás</t>
  </si>
  <si>
    <t>Rendszeres szociális segély (természetbeni)</t>
  </si>
  <si>
    <t>Átmeneti segély (természetbeni)</t>
  </si>
  <si>
    <t>Rászorultságtól függő normatív kedvezmények (gyermekétkeztetés)</t>
  </si>
  <si>
    <t>Önkormányzat saját hatáskörében (nem szociális és gyermekvédelmi előírások alapján) adott pénzügyi ellátás</t>
  </si>
  <si>
    <t>Önkormányzat saját hatáskörében (nem szociális és gyer-mekvédelmi előírások alapján) adott természetbeni ellátás</t>
  </si>
  <si>
    <t>- Start-számla kiegészítése</t>
  </si>
  <si>
    <t>- egyéb</t>
  </si>
  <si>
    <t>Egyéb családi támogatás (nyári gyermekétkeztetés)</t>
  </si>
  <si>
    <t>- köztemetés</t>
  </si>
  <si>
    <t>Általános tartalék</t>
  </si>
  <si>
    <t>Működési célú céltartalék</t>
  </si>
  <si>
    <t>- háztartásoknak</t>
  </si>
  <si>
    <t xml:space="preserve">   - Arany János Tehetséggondozó Program</t>
  </si>
  <si>
    <t>- nonprofit és egyéb civil szervezeteknek</t>
  </si>
  <si>
    <t>- egyházaknak</t>
  </si>
  <si>
    <t>- egyéb vállalkozásnak</t>
  </si>
  <si>
    <t xml:space="preserve">   - fogorvosi ügyeleti hozzájárulás</t>
  </si>
  <si>
    <t xml:space="preserve">   - vízgazdálkodási társulatnak 2012.</t>
  </si>
  <si>
    <t xml:space="preserve">   - vízgazdálkodási társulatnak 2013.</t>
  </si>
  <si>
    <t xml:space="preserve">   - nem nevesített támogatási keretösszeg</t>
  </si>
  <si>
    <t xml:space="preserve">   - Polgárőr Egyesület</t>
  </si>
  <si>
    <t>- központi költségvetési szerveknek</t>
  </si>
  <si>
    <t xml:space="preserve">   - Bursa Hungarica</t>
  </si>
  <si>
    <t>- helyi önkormányzatoknak és költségvetési szerveinek</t>
  </si>
  <si>
    <t>- társulásoknak és költségvetési szerveinek</t>
  </si>
  <si>
    <t xml:space="preserve">      - költségvetési bevételekből államigazgatási feladatokhoz</t>
  </si>
  <si>
    <t xml:space="preserve">      - költségvetési bevételekből kötelező feladatokhoz</t>
  </si>
  <si>
    <t xml:space="preserve">      - saját bevételekből szociális ellátásokhoz 2012.</t>
  </si>
  <si>
    <t xml:space="preserve">   - óvodai hozzájárulás 2012.</t>
  </si>
  <si>
    <t xml:space="preserve">   - óvodai hozzájárulás 2013.</t>
  </si>
  <si>
    <t xml:space="preserve">   - iskolai étkeztetéshez hozzájárulás</t>
  </si>
  <si>
    <t xml:space="preserve">   - iskolai hozzájárulás 2012.</t>
  </si>
  <si>
    <t xml:space="preserve">   - fogorvosi hozzájárulás 2012.</t>
  </si>
  <si>
    <t xml:space="preserve">   - fogorvosi hozzájárulás 2013.</t>
  </si>
  <si>
    <t xml:space="preserve">   - háziorvosi hozzájárulás 2012.</t>
  </si>
  <si>
    <t xml:space="preserve">   - háziorvosi hozzájárulás 2013.</t>
  </si>
  <si>
    <t xml:space="preserve">   - védőnői hozzájárulás 2012.</t>
  </si>
  <si>
    <t xml:space="preserve">   - védőnői hozzájárulás 2013.</t>
  </si>
  <si>
    <t xml:space="preserve">   - falugondnok 2012.</t>
  </si>
  <si>
    <t xml:space="preserve">   - falugondnok 2013.</t>
  </si>
  <si>
    <t>Vásárolt termékek és szolgáltatások ÁFÁ-ja</t>
  </si>
  <si>
    <t>Önkormányzati jogalkotás</t>
  </si>
  <si>
    <t>- személyhez nem köthető reprezentáció kivételével</t>
  </si>
  <si>
    <t>- személyhez nem köthető reprezentáció</t>
  </si>
  <si>
    <t>Közművelődési intézmények, közösségi színterek működtetése</t>
  </si>
  <si>
    <t xml:space="preserve">    - Kötelező önkormányzati feladatok</t>
  </si>
  <si>
    <t xml:space="preserve">    - Önként vállalt feladatok</t>
  </si>
  <si>
    <t xml:space="preserve">    - Állami (államigazgatási) feladatok</t>
  </si>
  <si>
    <t>Garancia- és kezességvállalásból származó kifizetés ÁHT-n belülre</t>
  </si>
  <si>
    <t>Visszatérítendő támogatások, kölcsönök nyújtása ÁHT-n belülre</t>
  </si>
  <si>
    <t>Visszatérítendő támogatások, kölcsönök törlesztése ÁHT-n belülre</t>
  </si>
  <si>
    <t>Támogatásértékű kiadások</t>
  </si>
  <si>
    <t>Különféle költségvetési befizetések (működési célú)</t>
  </si>
  <si>
    <t>Különféle költségvetési befizetések (felhalmozási célú)</t>
  </si>
  <si>
    <t xml:space="preserve">   - óvodai játszó elemre átadás </t>
  </si>
  <si>
    <t>Garancia- és kezességvállalásból származó kifizetés ÁHT-n kívülre</t>
  </si>
  <si>
    <t>Visszatérítendő támogatások, kölcsönök nyújtása ÁHT-n kívülre</t>
  </si>
  <si>
    <t>Pénzeszközátadások ÁHT-n kívülre</t>
  </si>
  <si>
    <t>Felhalmozási célú céltartalék</t>
  </si>
  <si>
    <t>Dologi kiadások között szereplő felhalmozási célú kiadások</t>
  </si>
  <si>
    <t>Működési célú dologi kiadások összesen</t>
  </si>
  <si>
    <t>Dologi kiadások összesen</t>
  </si>
  <si>
    <t>Felhalmozási célú ÁFA befizetés (kivéve beruházás után)</t>
  </si>
  <si>
    <t>Hiteltörlesztés ÁHT-n kívülre</t>
  </si>
  <si>
    <t>Belföldi értékpapírok kiadásai</t>
  </si>
  <si>
    <t>Irányító szervi támogatás folyósítása</t>
  </si>
  <si>
    <t>Pénzügyi lízing tőkerész törlesztése</t>
  </si>
  <si>
    <t>Felügyeleti jellegú tevékenység díja</t>
  </si>
  <si>
    <t>Adópótlék, adóbírság</t>
  </si>
  <si>
    <t>- Mulasztási bírság</t>
  </si>
  <si>
    <t>Bírságbevételek</t>
  </si>
  <si>
    <t>- Természetvédelmi bírság</t>
  </si>
  <si>
    <t>- Műemlékvédelmi bírság</t>
  </si>
  <si>
    <t>- Építésügyi bírság</t>
  </si>
  <si>
    <t>- Egyéb bírság</t>
  </si>
  <si>
    <t>Egyéb közhatalmi bevételek</t>
  </si>
  <si>
    <t xml:space="preserve">   - Közlekedési közigazgatási bírság (40 %)</t>
  </si>
  <si>
    <t>Nyújtott szolgáltatások ellenértéke</t>
  </si>
  <si>
    <t>Egyéb saját bevétel</t>
  </si>
  <si>
    <t>- közérdekű adatok szolgáltatásának díja</t>
  </si>
  <si>
    <t>Továbbszámlázott (közvetített) szolgáltatások értéke</t>
  </si>
  <si>
    <t>Bérleti és lízingdíj bevételek</t>
  </si>
  <si>
    <t>- vadászati jog hasznosításából származó bevétel</t>
  </si>
  <si>
    <t>- önkormányzati vagyon bérbeadásából származó fejlesztési bevétel</t>
  </si>
  <si>
    <t>- szociális étkeztetés</t>
  </si>
  <si>
    <t>Kötbér, egyéb kártérítés, bánatpénz bevétele</t>
  </si>
  <si>
    <t>Alkalmazott, hallgató, tanuló stb. kártérítése és egyéb térítése</t>
  </si>
  <si>
    <t>Áfa-bevételek, -visszatérülések</t>
  </si>
  <si>
    <t>Felhalmozási célú ÁFA visszatérülések</t>
  </si>
  <si>
    <t>Intézményi működési bevételek közötti fejlesztési bevétel</t>
  </si>
  <si>
    <t>Intézményi működési bevételek összesen</t>
  </si>
  <si>
    <t xml:space="preserve">   - ivóvíz-használati díj</t>
  </si>
  <si>
    <t xml:space="preserve">   - szennyvíz-használati díj</t>
  </si>
  <si>
    <t>Osztalék- és hozambevétel</t>
  </si>
  <si>
    <t>Kamatbevételek ÁHT-n kívülről</t>
  </si>
  <si>
    <t xml:space="preserve">   - ZALAVÍZ részvény osztaléka</t>
  </si>
  <si>
    <t>Működési célú pénzmaradvány igénybevétele</t>
  </si>
  <si>
    <t>Felhalmozási célú pénzmaradvány igénybevétele</t>
  </si>
  <si>
    <t>Egyéb önkormányzati vagyon üzemeltetéséből származó bevétel</t>
  </si>
  <si>
    <t>Vagyonkezelésbe adásból származó bevétel</t>
  </si>
  <si>
    <t>A települési önkormányzatok működésének támogatása</t>
  </si>
  <si>
    <t xml:space="preserve">   - Felhasználás: Államigazgatási feladatokra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</si>
  <si>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</si>
  <si>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</si>
  <si>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</si>
  <si>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</si>
  <si>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</si>
  <si>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>- Iparűzési adó beszámítás</t>
  </si>
  <si>
    <t>- Egyéb kötelező önkormányzati feladatok támogatása</t>
  </si>
  <si>
    <t xml:space="preserve">   - Felhasználás: Kötelező önkormányzati feladatokra</t>
  </si>
  <si>
    <t xml:space="preserve">   - Felhasználás: Önként vállalt feladatokra</t>
  </si>
  <si>
    <t>Önkormányzat működési célú költségvetési támogatása</t>
  </si>
  <si>
    <t>Óvodapedagógusok és segítőik bértámogatása</t>
  </si>
  <si>
    <t>Óvodaműködtetési támogatás</t>
  </si>
  <si>
    <t>Gyermekétkeztetés támogatása (óvoda, iskola)</t>
  </si>
  <si>
    <t>Egyes jövedelempótló támogatások kiegészítése</t>
  </si>
  <si>
    <t>Hozzájárulás a pénzbeli szociális ellátásokhoz</t>
  </si>
  <si>
    <t>Egyes szociális és gyermekjóléti feladatok támogatása</t>
  </si>
  <si>
    <t>Könyvtári, közművelődési és múzeumi feladatok támogatása</t>
  </si>
  <si>
    <t>Központosított működési célú előirányzatok</t>
  </si>
  <si>
    <t>Előző évi költségvetési kiegészítések, visszatérülések</t>
  </si>
  <si>
    <t>Visszatérítendő támogatások, kölcsönök megtérülése ÁHT-n belülről</t>
  </si>
  <si>
    <t>Támogatásértékű bevételek</t>
  </si>
  <si>
    <t xml:space="preserve">   - háziorvosi ellátás</t>
  </si>
  <si>
    <t xml:space="preserve">   - védőnői ellátás</t>
  </si>
  <si>
    <t xml:space="preserve">   - Munkaerőpiaci Alap (közfoglalkoztatás)</t>
  </si>
  <si>
    <t xml:space="preserve">   - közös önkormányzati hivatali hozzájárulás szociális ellátás</t>
  </si>
  <si>
    <t xml:space="preserve">      - Felhasználás: Kötelező önkormányzati feladatokra</t>
  </si>
  <si>
    <t xml:space="preserve">   - Lakossági közműfejlesztés támogatása</t>
  </si>
  <si>
    <t>Központosított fejlesztési célú előirányzatok</t>
  </si>
  <si>
    <t>Visszatérítendő támogatások, kölcsönök visszatérülése ÁHT-n kívülről</t>
  </si>
  <si>
    <t>Működési célú pénzátvétel ÁHT-n kívülről</t>
  </si>
  <si>
    <t>- háztartásoktól</t>
  </si>
  <si>
    <t>- egyéb vállalkozástól</t>
  </si>
  <si>
    <t>- központi költségvetési szervektől</t>
  </si>
  <si>
    <t>- fejezeti kezelésű előirányzatoktól EU-s programok és azon hazai társfinanszírozása</t>
  </si>
  <si>
    <t>- egyéb fejezeti kezelésű előirányzatból</t>
  </si>
  <si>
    <t>- központi kezelésű előirányzatból</t>
  </si>
  <si>
    <t>- társadalombiztosítás pénzügyi alapjaitól</t>
  </si>
  <si>
    <t>- elkülönített állami pénzalapokból</t>
  </si>
  <si>
    <t>- elkülönített állami pénzalapoktól</t>
  </si>
  <si>
    <t>- helyi önkormányzatoktól és  költségvetési szerveiktől</t>
  </si>
  <si>
    <t>- társulásoktól és költségvetési szerveiktől</t>
  </si>
  <si>
    <t>- helyi önkormányzatoktól és költségvetési szerveiktől</t>
  </si>
  <si>
    <t>Vis maior támogatás</t>
  </si>
  <si>
    <t>Egyéb működési célú központi támogatás</t>
  </si>
  <si>
    <t>Egyéb felhalmozási célú központi támogatás</t>
  </si>
  <si>
    <t>Önkormányzat felhalmozási célú költségvetési támogatása</t>
  </si>
  <si>
    <t>Felhalmozási célú pénzátvétel ÁHT-n kívülről</t>
  </si>
  <si>
    <t>Likvid hitel törlesztése ÁHT-n kívülre</t>
  </si>
  <si>
    <t>Egyéb működési célú kiadások (pénzforgalom nélküli kiadások kivételével)</t>
  </si>
  <si>
    <t>Tárgyévi talajterhelési díj</t>
  </si>
  <si>
    <t>Gépjárműadó (40 %)</t>
  </si>
  <si>
    <t>Termőföld bérbeadásából származó SZJA (100 %)</t>
  </si>
  <si>
    <t>Egyéb felhalmozási kiadások (pénzforgalom nélküli kiadások kivételével)</t>
  </si>
  <si>
    <t>- Likviditási célú hitel, kölcsön felvétel ÁHT-n kívülről</t>
  </si>
  <si>
    <t>- Belföldi értékpapírok bevételei</t>
  </si>
  <si>
    <t>- Irányító szervi támogatás</t>
  </si>
  <si>
    <t>Működési célú külső finanszírozási bevételek</t>
  </si>
  <si>
    <t>Felhalmozási célú külső finanszírozási bevételek</t>
  </si>
  <si>
    <t>- Hosszú lejáratú hitel, kölcsön felvétele</t>
  </si>
  <si>
    <t>- Rövid lejáratú hitel, kölcsön felvétele</t>
  </si>
  <si>
    <t>- Likviditási célú hitel, kölcsön felvétele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</si>
  <si>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</si>
  <si>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</si>
  <si>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</si>
  <si>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</si>
  <si>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Függő, átfutó, kiegyenlítő kiadások</t>
  </si>
  <si>
    <t>Függő, átfutó, kiegyenlítő bevételek</t>
  </si>
  <si>
    <t>ÜGYLETEKBŐL ÉS KEZESSÉGVÁLLALÁSOKBÓL FENNÁLLÓ KÖTELEZETTSÉGEI</t>
  </si>
  <si>
    <r>
      <t>ÉS SAJÁT BEVÉTELEI A FUTAMIDŐ VÉGÉIG</t>
    </r>
    <r>
      <rPr>
        <i/>
        <sz val="12"/>
        <rFont val="Times New Roman"/>
        <family val="1"/>
      </rPr>
      <t xml:space="preserve"> (adatok ezer Ft-ban)</t>
    </r>
  </si>
  <si>
    <t xml:space="preserve">2013. ÉVI SAJÁT BEVÉTELEI, TOVÁBBÁ ADÓSSÁGOT KELETKEZTETŐ </t>
  </si>
  <si>
    <t>Képviselő-testület felkéri a polgármestert, kezdeményezze e határozat módosítását, ha az önkormányzat adósságot keletkeztető ügyleteiből eredő fizetési kötelezettségében, vagy a gazdasági folyamatok vagy a jogszabályi környezet változása miatt a tárgyévet követő évekre a saját bevételek összegében változás várható.</t>
  </si>
  <si>
    <t>Működőképesség megőrzését szolgáló kiegészítő támogatás</t>
  </si>
  <si>
    <t>- kötelező feladatként elszámolható tárgyévi kiadás (tartalmazza a Többcélú Kistérségi Társulás tagdíját is)</t>
  </si>
  <si>
    <t>- TÖOSZ és Zalai Falvakért tagdíj</t>
  </si>
  <si>
    <t>Felhalmozási kiadások összesen</t>
  </si>
  <si>
    <t xml:space="preserve">   - bútorvásárlásra</t>
  </si>
  <si>
    <t xml:space="preserve">   - kerékpárút karbantartás</t>
  </si>
  <si>
    <t>Temetési segély (természetbeni)</t>
  </si>
  <si>
    <r>
      <t>RESZNEK KÖZSÉG ÖNKORMÁNYZATA 2013. ÉVI KÖLTSÉGVETÉSÉNEK BEVÉTELEI ÉS KIADÁSAI</t>
    </r>
    <r>
      <rPr>
        <i/>
        <sz val="12"/>
        <color indexed="8"/>
        <rFont val="Times New Roman"/>
        <family val="1"/>
      </rPr>
      <t xml:space="preserve"> (adatok ezer Ft-ban)</t>
    </r>
  </si>
  <si>
    <t>RESZNEK KÖZSÉG ÖNKORMÁNYZATA 2013. ÉVI KÖLTSÉGVETÉSÉNEK</t>
  </si>
  <si>
    <t xml:space="preserve">RESZNEK KÖZSÉG ÖNKORMÁNYZATA </t>
  </si>
  <si>
    <t>RESZNEK KÖZSÉG ÖNKORMÁNYZATA ÁLTAL VAGY HOZZÁJÁRULÁSÁVAL</t>
  </si>
  <si>
    <t>RESZNEK KÖZSÉG ÖNKORMÁNYZATA 2011-2013. ÉVI MŰKÖDÉSI ÉS FELHALMOZÁSI</t>
  </si>
  <si>
    <r>
      <t xml:space="preserve">RESZNEK KÖZSÉG ÖNKORMÁNYZATA 2013. ÉVI ELŐIRÁNYZAT-FELHASZNÁLÁSI TERVE </t>
    </r>
    <r>
      <rPr>
        <i/>
        <sz val="11"/>
        <rFont val="Times New Roman"/>
        <family val="1"/>
      </rPr>
      <t>(adatok ezer Ft-ban)</t>
    </r>
  </si>
  <si>
    <r>
      <t xml:space="preserve">RESZNEK KÖZSÉG ÖNKORMÁNYZATA 2013. ÉVI LIKVIDITÁSI TERVE </t>
    </r>
    <r>
      <rPr>
        <i/>
        <sz val="11"/>
        <rFont val="Times New Roman"/>
        <family val="1"/>
      </rPr>
      <t>(adatok ezer Ft-ban)</t>
    </r>
  </si>
  <si>
    <r>
      <t xml:space="preserve">RESZNEK KÖZSÉG ÖNKORMÁNYZATA TÖBBÉVES KIHATÁSSAL JÁRÓ FELADATAI </t>
    </r>
    <r>
      <rPr>
        <i/>
        <sz val="12"/>
        <color indexed="8"/>
        <rFont val="Times New Roman"/>
        <family val="1"/>
      </rPr>
      <t>(adatok ezer Ft-ban)</t>
    </r>
  </si>
  <si>
    <r>
      <t xml:space="preserve">Resznek Község Önkormányzata 2013. évi közvetett támogatásai </t>
    </r>
    <r>
      <rPr>
        <i/>
        <sz val="12"/>
        <rFont val="Times New Roman"/>
        <family val="1"/>
      </rPr>
      <t>(adatok ezer Ft-ban)</t>
    </r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</si>
  <si>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 xml:space="preserve"> Kercsmár István polgármester</t>
    </r>
  </si>
  <si>
    <t>(: Kercsmár István :)</t>
  </si>
  <si>
    <r>
      <t>Előterjesztés: Resznek</t>
    </r>
    <r>
      <rPr>
        <sz val="10"/>
        <color indexed="8"/>
        <rFont val="Times New Roman"/>
        <family val="1"/>
      </rPr>
      <t xml:space="preserve"> Község Önkormányzati Képviselő-testülete 2013. február 13-i ülésére </t>
    </r>
  </si>
  <si>
    <r>
      <t xml:space="preserve">Határozati javaslat: </t>
    </r>
    <r>
      <rPr>
        <sz val="10"/>
        <color indexed="8"/>
        <rFont val="Times New Roman"/>
        <family val="1"/>
      </rPr>
      <t>Resznek Község Önkormányzati Képviselő-testülete az önkormányzat saját bevételeinek és az adósságot keletkeztető ügyleteiből eredő fizetési kötelezettségeinek a 2013. költségvetési évet követő három évre várható összegét az alábbiak szerint állapítja meg:</t>
    </r>
    <r>
      <rPr>
        <b/>
        <sz val="10"/>
        <color indexed="8"/>
        <rFont val="Times New Roman"/>
        <family val="1"/>
      </rPr>
      <t xml:space="preserve"> </t>
    </r>
  </si>
  <si>
    <t>- saját szervezetben</t>
  </si>
  <si>
    <t>- önfenntartó képesség segítő társulásban</t>
  </si>
  <si>
    <t>Játszótér és park kialakítás EMVA</t>
  </si>
  <si>
    <t>Szabadidőpark fejlesztés</t>
  </si>
  <si>
    <t>Rendezési terv</t>
  </si>
  <si>
    <t>Számítógép vásárlás</t>
  </si>
  <si>
    <t>Szennyvízhálózat felújítása</t>
  </si>
  <si>
    <t>Ivóvízhálózat felújítása</t>
  </si>
  <si>
    <t>Közösségi ház felújítása EMVA</t>
  </si>
  <si>
    <t>Buszváró  felújítása EMVA</t>
  </si>
  <si>
    <t>Orvosi rendelő felújítás</t>
  </si>
  <si>
    <t xml:space="preserve">   - lakáscélú kölcsön nyújtása</t>
  </si>
  <si>
    <t xml:space="preserve">   - Teke klub</t>
  </si>
  <si>
    <t xml:space="preserve">   - fogorvosi rendelő felújítás elszámolás 2012.</t>
  </si>
  <si>
    <t>- lakbér, garázsbér</t>
  </si>
  <si>
    <t>- egyéb szolgáltatás</t>
  </si>
  <si>
    <t>- nonprofit és egyéb civil szervezetektől</t>
  </si>
  <si>
    <t xml:space="preserve">   - kölcsön visszatérüllése Teke Klubtól</t>
  </si>
  <si>
    <t xml:space="preserve">   - kölcsön visszatérülése lakosságtól</t>
  </si>
  <si>
    <t xml:space="preserve">      - Felhasználás: Önként vállalt feladatokra</t>
  </si>
  <si>
    <t xml:space="preserve">   - EU-s támogatást megelőlegező hitel</t>
  </si>
  <si>
    <t xml:space="preserve"> Resznek - Baglad -Lendvajakabfa Önfenntartó Képesség Segítő Társulás  2013. évi költségvetése</t>
  </si>
  <si>
    <t>adatok ezer forintban</t>
  </si>
  <si>
    <t xml:space="preserve">Társult Önk. Müködési hozzáj. Egyenlő arányban </t>
  </si>
  <si>
    <t xml:space="preserve"> - Resznek</t>
  </si>
  <si>
    <t xml:space="preserve"> - Baglad</t>
  </si>
  <si>
    <t xml:space="preserve"> - Lendvajakabfa</t>
  </si>
  <si>
    <t>Bevétel összesen:</t>
  </si>
  <si>
    <t>2013.   terv</t>
  </si>
  <si>
    <t>Személyi juttatás</t>
  </si>
  <si>
    <t>Személyi juttatás összesen:</t>
  </si>
  <si>
    <t>Munkáltatót terhelő elvonások:</t>
  </si>
  <si>
    <t>Nyugdíjbizt.járulék</t>
  </si>
  <si>
    <t>Összesen:</t>
  </si>
  <si>
    <t>Dologi kiadások:</t>
  </si>
  <si>
    <t>Hajtó kenő anyag</t>
  </si>
  <si>
    <t xml:space="preserve">Anyag, alkatrész, </t>
  </si>
  <si>
    <t>Munka, védőruha</t>
  </si>
  <si>
    <t xml:space="preserve">Biztosítás </t>
  </si>
  <si>
    <t>Karbantartás</t>
  </si>
  <si>
    <t>Tartalék</t>
  </si>
  <si>
    <t>Kiadások összesen:</t>
  </si>
  <si>
    <t xml:space="preserve">   - ebből önfenntartó képesség segítő társulás tartaléka</t>
  </si>
  <si>
    <t xml:space="preserve">   - önfenntartó képesség segítő társulás 2013.</t>
  </si>
  <si>
    <t>2012.</t>
  </si>
  <si>
    <t>Tény</t>
  </si>
  <si>
    <t xml:space="preserve">   - EMVA támogatás</t>
  </si>
  <si>
    <t xml:space="preserve">   - EMVA projekthez Baglad önkormányzatától</t>
  </si>
  <si>
    <t xml:space="preserve">   - EMVA projekt lebonyolítási kölcsön törlesztése</t>
  </si>
  <si>
    <r>
      <t xml:space="preserve">1. Program, projekt megnevezése: </t>
    </r>
    <r>
      <rPr>
        <b/>
        <sz val="12"/>
        <rFont val="Times New Roman"/>
        <family val="1"/>
      </rPr>
      <t>"Fókuszban a Paraszti élet értékei"</t>
    </r>
  </si>
  <si>
    <t>Közfoglalkoztatott személyi juttatása (kaszálás)</t>
  </si>
  <si>
    <t>Talaj és talajvíz szennyeződésmentesítés (árkolás)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</si>
</sst>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2" borderId="7" applyNumberFormat="0" applyFont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65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1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71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5" applyFont="1" applyFill="1" applyBorder="1" applyAlignment="1">
      <alignment horizontal="center" vertical="center" wrapText="1"/>
      <protection/>
    </xf>
    <xf numFmtId="3" fontId="4" fillId="33" borderId="10" xfId="75" applyNumberFormat="1" applyFont="1" applyFill="1" applyBorder="1" applyAlignment="1">
      <alignment horizontal="right" vertical="center" wrapText="1"/>
      <protection/>
    </xf>
    <xf numFmtId="3" fontId="4" fillId="33" borderId="10" xfId="75" applyNumberFormat="1" applyFont="1" applyFill="1" applyBorder="1" applyAlignment="1">
      <alignment horizontal="center" vertical="center" wrapText="1"/>
      <protection/>
    </xf>
    <xf numFmtId="0" fontId="4" fillId="33" borderId="10" xfId="75" applyFont="1" applyFill="1" applyBorder="1" applyAlignment="1">
      <alignment horizontal="left" vertical="center" wrapText="1"/>
      <protection/>
    </xf>
    <xf numFmtId="0" fontId="3" fillId="33" borderId="10" xfId="75" applyFont="1" applyFill="1" applyBorder="1" applyAlignment="1">
      <alignment horizontal="left" vertical="center" wrapText="1"/>
      <protection/>
    </xf>
    <xf numFmtId="0" fontId="5" fillId="33" borderId="10" xfId="75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5" applyNumberFormat="1" applyFont="1" applyFill="1" applyBorder="1" applyAlignment="1">
      <alignment horizontal="right" vertical="center" wrapText="1"/>
      <protection/>
    </xf>
    <xf numFmtId="3" fontId="3" fillId="33" borderId="10" xfId="75" applyNumberFormat="1" applyFont="1" applyFill="1" applyBorder="1" applyAlignment="1">
      <alignment horizontal="right" vertical="center" wrapText="1"/>
      <protection/>
    </xf>
    <xf numFmtId="3" fontId="4" fillId="0" borderId="10" xfId="75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5" applyFont="1" applyFill="1" applyBorder="1" applyAlignment="1">
      <alignment horizontal="center"/>
      <protection/>
    </xf>
    <xf numFmtId="3" fontId="3" fillId="0" borderId="10" xfId="75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72" fillId="0" borderId="0" xfId="0" applyFont="1" applyAlignment="1">
      <alignment/>
    </xf>
    <xf numFmtId="0" fontId="4" fillId="0" borderId="11" xfId="75" applyFont="1" applyFill="1" applyBorder="1" applyAlignment="1">
      <alignment horizontal="center" vertical="center" wrapText="1"/>
      <protection/>
    </xf>
    <xf numFmtId="0" fontId="73" fillId="0" borderId="0" xfId="67" applyFont="1" applyAlignment="1">
      <alignment wrapText="1"/>
      <protection/>
    </xf>
    <xf numFmtId="0" fontId="74" fillId="0" borderId="0" xfId="67" applyFont="1">
      <alignment/>
      <protection/>
    </xf>
    <xf numFmtId="0" fontId="74" fillId="0" borderId="10" xfId="67" applyFont="1" applyBorder="1">
      <alignment/>
      <protection/>
    </xf>
    <xf numFmtId="0" fontId="75" fillId="0" borderId="10" xfId="67" applyFont="1" applyBorder="1">
      <alignment/>
      <protection/>
    </xf>
    <xf numFmtId="0" fontId="75" fillId="0" borderId="0" xfId="67" applyFont="1">
      <alignment/>
      <protection/>
    </xf>
    <xf numFmtId="3" fontId="76" fillId="0" borderId="0" xfId="67" applyNumberFormat="1" applyFont="1" applyAlignment="1">
      <alignment vertical="center"/>
      <protection/>
    </xf>
    <xf numFmtId="3" fontId="77" fillId="0" borderId="0" xfId="67" applyNumberFormat="1" applyFont="1" applyBorder="1" applyAlignment="1">
      <alignment horizontal="left" vertical="center" wrapText="1"/>
      <protection/>
    </xf>
    <xf numFmtId="3" fontId="77" fillId="0" borderId="12" xfId="67" applyNumberFormat="1" applyFont="1" applyBorder="1" applyAlignment="1">
      <alignment horizontal="left" vertical="center" wrapText="1"/>
      <protection/>
    </xf>
    <xf numFmtId="3" fontId="78" fillId="0" borderId="10" xfId="67" applyNumberFormat="1" applyFont="1" applyBorder="1" applyAlignment="1">
      <alignment horizontal="center" vertical="center" wrapText="1"/>
      <protection/>
    </xf>
    <xf numFmtId="3" fontId="73" fillId="0" borderId="0" xfId="67" applyNumberFormat="1" applyFont="1" applyAlignment="1">
      <alignment wrapText="1"/>
      <protection/>
    </xf>
    <xf numFmtId="3" fontId="73" fillId="0" borderId="0" xfId="67" applyNumberFormat="1" applyFont="1">
      <alignment/>
      <protection/>
    </xf>
    <xf numFmtId="3" fontId="73" fillId="0" borderId="10" xfId="67" applyNumberFormat="1" applyFont="1" applyBorder="1" applyAlignment="1">
      <alignment wrapText="1"/>
      <protection/>
    </xf>
    <xf numFmtId="3" fontId="74" fillId="0" borderId="10" xfId="67" applyNumberFormat="1" applyFont="1" applyBorder="1">
      <alignment/>
      <protection/>
    </xf>
    <xf numFmtId="3" fontId="74" fillId="0" borderId="0" xfId="67" applyNumberFormat="1" applyFont="1">
      <alignment/>
      <protection/>
    </xf>
    <xf numFmtId="3" fontId="73" fillId="0" borderId="10" xfId="67" applyNumberFormat="1" applyFont="1" applyBorder="1" applyAlignment="1">
      <alignment vertical="center" wrapText="1"/>
      <protection/>
    </xf>
    <xf numFmtId="3" fontId="78" fillId="0" borderId="10" xfId="67" applyNumberFormat="1" applyFont="1" applyBorder="1" applyAlignment="1">
      <alignment wrapText="1"/>
      <protection/>
    </xf>
    <xf numFmtId="3" fontId="75" fillId="0" borderId="10" xfId="67" applyNumberFormat="1" applyFont="1" applyBorder="1">
      <alignment/>
      <protection/>
    </xf>
    <xf numFmtId="3" fontId="75" fillId="0" borderId="0" xfId="67" applyNumberFormat="1" applyFont="1">
      <alignment/>
      <protection/>
    </xf>
    <xf numFmtId="3" fontId="78" fillId="0" borderId="10" xfId="67" applyNumberFormat="1" applyFont="1" applyBorder="1" applyAlignment="1">
      <alignment vertical="center" wrapText="1"/>
      <protection/>
    </xf>
    <xf numFmtId="3" fontId="78" fillId="0" borderId="10" xfId="67" applyNumberFormat="1" applyFont="1" applyBorder="1" applyAlignment="1">
      <alignment vertical="top" wrapText="1"/>
      <protection/>
    </xf>
    <xf numFmtId="3" fontId="17" fillId="0" borderId="0" xfId="67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4" fillId="33" borderId="10" xfId="75" applyNumberFormat="1" applyFont="1" applyFill="1" applyBorder="1" applyAlignment="1">
      <alignment horizontal="right" wrapText="1"/>
      <protection/>
    </xf>
    <xf numFmtId="0" fontId="5" fillId="0" borderId="10" xfId="75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3" xfId="75" applyFont="1" applyFill="1" applyBorder="1" applyAlignment="1">
      <alignment horizontal="center" vertical="center"/>
      <protection/>
    </xf>
    <xf numFmtId="0" fontId="74" fillId="0" borderId="10" xfId="67" applyFont="1" applyBorder="1" applyAlignment="1">
      <alignment wrapText="1"/>
      <protection/>
    </xf>
    <xf numFmtId="3" fontId="4" fillId="0" borderId="14" xfId="75" applyNumberFormat="1" applyFont="1" applyFill="1" applyBorder="1" applyAlignment="1">
      <alignment horizontal="right" wrapText="1"/>
      <protection/>
    </xf>
    <xf numFmtId="0" fontId="75" fillId="0" borderId="10" xfId="67" applyFont="1" applyBorder="1" applyAlignment="1">
      <alignment wrapText="1"/>
      <protection/>
    </xf>
    <xf numFmtId="0" fontId="75" fillId="0" borderId="10" xfId="67" applyFont="1" applyBorder="1" applyAlignment="1">
      <alignment vertical="top" wrapText="1"/>
      <protection/>
    </xf>
    <xf numFmtId="0" fontId="13" fillId="0" borderId="0" xfId="70" applyFill="1">
      <alignment/>
      <protection/>
    </xf>
    <xf numFmtId="0" fontId="3" fillId="0" borderId="0" xfId="74" applyFont="1" applyFill="1" applyAlignment="1">
      <alignment horizontal="center"/>
      <protection/>
    </xf>
    <xf numFmtId="0" fontId="4" fillId="0" borderId="0" xfId="74" applyFont="1" applyFill="1">
      <alignment/>
      <protection/>
    </xf>
    <xf numFmtId="0" fontId="4" fillId="0" borderId="12" xfId="74" applyFont="1" applyFill="1" applyBorder="1" applyAlignment="1">
      <alignment horizontal="center"/>
      <protection/>
    </xf>
    <xf numFmtId="0" fontId="13" fillId="0" borderId="0" xfId="70">
      <alignment/>
      <protection/>
    </xf>
    <xf numFmtId="0" fontId="4" fillId="0" borderId="0" xfId="74" applyFont="1">
      <alignment/>
      <protection/>
    </xf>
    <xf numFmtId="0" fontId="3" fillId="0" borderId="10" xfId="74" applyFont="1" applyFill="1" applyBorder="1" applyAlignment="1">
      <alignment horizontal="center" vertical="center" wrapText="1"/>
      <protection/>
    </xf>
    <xf numFmtId="0" fontId="8" fillId="0" borderId="0" xfId="74" applyFont="1">
      <alignment/>
      <protection/>
    </xf>
    <xf numFmtId="0" fontId="4" fillId="0" borderId="10" xfId="74" applyFont="1" applyFill="1" applyBorder="1" applyAlignment="1">
      <alignment/>
      <protection/>
    </xf>
    <xf numFmtId="3" fontId="4" fillId="0" borderId="10" xfId="74" applyNumberFormat="1" applyFont="1" applyBorder="1" applyAlignment="1">
      <alignment/>
      <protection/>
    </xf>
    <xf numFmtId="3" fontId="10" fillId="0" borderId="10" xfId="74" applyNumberFormat="1" applyFont="1" applyBorder="1" applyAlignment="1">
      <alignment/>
      <protection/>
    </xf>
    <xf numFmtId="3" fontId="8" fillId="0" borderId="10" xfId="74" applyNumberFormat="1" applyFont="1" applyBorder="1" applyAlignment="1">
      <alignment/>
      <protection/>
    </xf>
    <xf numFmtId="3" fontId="5" fillId="33" borderId="10" xfId="75" applyNumberFormat="1" applyFont="1" applyFill="1" applyBorder="1" applyAlignment="1">
      <alignment vertical="center" wrapText="1"/>
      <protection/>
    </xf>
    <xf numFmtId="0" fontId="4" fillId="0" borderId="10" xfId="75" applyFont="1" applyFill="1" applyBorder="1" applyAlignment="1">
      <alignment wrapText="1"/>
      <protection/>
    </xf>
    <xf numFmtId="0" fontId="3" fillId="0" borderId="10" xfId="75" applyFont="1" applyFill="1" applyBorder="1" applyAlignment="1">
      <alignment wrapText="1"/>
      <protection/>
    </xf>
    <xf numFmtId="3" fontId="74" fillId="0" borderId="0" xfId="67" applyNumberFormat="1" applyFont="1" applyAlignment="1">
      <alignment horizontal="center"/>
      <protection/>
    </xf>
    <xf numFmtId="0" fontId="4" fillId="0" borderId="10" xfId="75" applyFont="1" applyFill="1" applyBorder="1" applyAlignment="1">
      <alignment/>
      <protection/>
    </xf>
    <xf numFmtId="0" fontId="21" fillId="0" borderId="10" xfId="75" applyFont="1" applyFill="1" applyBorder="1" applyAlignment="1">
      <alignment/>
      <protection/>
    </xf>
    <xf numFmtId="0" fontId="5" fillId="0" borderId="10" xfId="75" applyFont="1" applyFill="1" applyBorder="1" applyAlignment="1">
      <alignment/>
      <protection/>
    </xf>
    <xf numFmtId="0" fontId="16" fillId="0" borderId="10" xfId="75" applyFont="1" applyFill="1" applyBorder="1" applyAlignment="1">
      <alignment/>
      <protection/>
    </xf>
    <xf numFmtId="0" fontId="16" fillId="0" borderId="10" xfId="75" applyFont="1" applyFill="1" applyBorder="1" applyAlignment="1">
      <alignment wrapText="1"/>
      <protection/>
    </xf>
    <xf numFmtId="0" fontId="21" fillId="0" borderId="10" xfId="75" applyFont="1" applyFill="1" applyBorder="1" applyAlignment="1">
      <alignment wrapText="1"/>
      <protection/>
    </xf>
    <xf numFmtId="0" fontId="23" fillId="0" borderId="10" xfId="75" applyFont="1" applyFill="1" applyBorder="1" applyAlignment="1">
      <alignment wrapText="1"/>
      <protection/>
    </xf>
    <xf numFmtId="3" fontId="11" fillId="33" borderId="10" xfId="75" applyNumberFormat="1" applyFont="1" applyFill="1" applyBorder="1" applyAlignment="1">
      <alignment horizontal="center" vertical="center" wrapText="1"/>
      <protection/>
    </xf>
    <xf numFmtId="0" fontId="8" fillId="33" borderId="10" xfId="75" applyFont="1" applyFill="1" applyBorder="1" applyAlignment="1">
      <alignment horizontal="left" vertical="center" wrapText="1"/>
      <protection/>
    </xf>
    <xf numFmtId="0" fontId="7" fillId="33" borderId="10" xfId="75" applyFont="1" applyFill="1" applyBorder="1" applyAlignment="1">
      <alignment horizontal="left" vertical="center" wrapText="1"/>
      <protection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0" fontId="52" fillId="0" borderId="0" xfId="0" applyFont="1" applyAlignment="1">
      <alignment horizontal="right"/>
    </xf>
    <xf numFmtId="0" fontId="3" fillId="0" borderId="10" xfId="74" applyFont="1" applyFill="1" applyBorder="1" applyAlignment="1">
      <alignment horizontal="center" vertical="center"/>
      <protection/>
    </xf>
    <xf numFmtId="0" fontId="4" fillId="0" borderId="10" xfId="74" applyFont="1" applyFill="1" applyBorder="1" applyAlignment="1">
      <alignment horizontal="left" wrapText="1"/>
      <protection/>
    </xf>
    <xf numFmtId="0" fontId="4" fillId="0" borderId="10" xfId="74" applyFont="1" applyFill="1" applyBorder="1" applyAlignment="1">
      <alignment horizontal="left"/>
      <protection/>
    </xf>
    <xf numFmtId="0" fontId="4" fillId="0" borderId="10" xfId="74" applyFont="1" applyBorder="1" applyAlignment="1">
      <alignment vertical="top" wrapText="1"/>
      <protection/>
    </xf>
    <xf numFmtId="0" fontId="10" fillId="0" borderId="10" xfId="74" applyFont="1" applyBorder="1" applyAlignment="1" quotePrefix="1">
      <alignment vertical="top" wrapText="1"/>
      <protection/>
    </xf>
    <xf numFmtId="0" fontId="8" fillId="0" borderId="10" xfId="74" applyFont="1" applyBorder="1" applyAlignment="1" quotePrefix="1">
      <alignment vertical="top" wrapText="1"/>
      <protection/>
    </xf>
    <xf numFmtId="0" fontId="3" fillId="0" borderId="10" xfId="74" applyFont="1" applyBorder="1" applyAlignment="1">
      <alignment vertical="top" wrapText="1"/>
      <protection/>
    </xf>
    <xf numFmtId="0" fontId="4" fillId="33" borderId="10" xfId="75" applyFont="1" applyFill="1" applyBorder="1" applyAlignment="1">
      <alignment horizontal="center"/>
      <protection/>
    </xf>
    <xf numFmtId="3" fontId="4" fillId="33" borderId="10" xfId="75" applyNumberFormat="1" applyFont="1" applyFill="1" applyBorder="1" applyAlignment="1">
      <alignment horizontal="center" wrapText="1"/>
      <protection/>
    </xf>
    <xf numFmtId="3" fontId="4" fillId="33" borderId="10" xfId="75" applyNumberFormat="1" applyFont="1" applyFill="1" applyBorder="1" applyAlignment="1">
      <alignment wrapText="1"/>
      <protection/>
    </xf>
    <xf numFmtId="3" fontId="3" fillId="33" borderId="10" xfId="75" applyNumberFormat="1" applyFont="1" applyFill="1" applyBorder="1" applyAlignment="1">
      <alignment wrapText="1"/>
      <protection/>
    </xf>
    <xf numFmtId="3" fontId="3" fillId="33" borderId="10" xfId="75" applyNumberFormat="1" applyFont="1" applyFill="1" applyBorder="1" applyAlignment="1">
      <alignment horizontal="right" wrapText="1"/>
      <protection/>
    </xf>
    <xf numFmtId="3" fontId="5" fillId="33" borderId="10" xfId="75" applyNumberFormat="1" applyFont="1" applyFill="1" applyBorder="1" applyAlignment="1">
      <alignment wrapText="1"/>
      <protection/>
    </xf>
    <xf numFmtId="3" fontId="5" fillId="33" borderId="10" xfId="75" applyNumberFormat="1" applyFont="1" applyFill="1" applyBorder="1" applyAlignment="1">
      <alignment horizontal="right"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5" fillId="0" borderId="10" xfId="75" applyNumberFormat="1" applyFont="1" applyFill="1" applyBorder="1" applyAlignment="1">
      <alignment wrapText="1"/>
      <protection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5" applyNumberFormat="1" applyFont="1" applyFill="1" applyBorder="1" applyAlignment="1">
      <alignment wrapText="1"/>
      <protection/>
    </xf>
    <xf numFmtId="0" fontId="26" fillId="33" borderId="10" xfId="75" applyFont="1" applyFill="1" applyBorder="1" applyAlignment="1">
      <alignment horizontal="left" vertical="center" wrapText="1"/>
      <protection/>
    </xf>
    <xf numFmtId="0" fontId="4" fillId="0" borderId="10" xfId="75" applyFont="1" applyFill="1" applyBorder="1" applyAlignment="1" quotePrefix="1">
      <alignment/>
      <protection/>
    </xf>
    <xf numFmtId="0" fontId="4" fillId="0" borderId="10" xfId="75" applyFont="1" applyFill="1" applyBorder="1" applyAlignment="1" quotePrefix="1">
      <alignment wrapText="1"/>
      <protection/>
    </xf>
    <xf numFmtId="0" fontId="79" fillId="0" borderId="10" xfId="75" applyFont="1" applyFill="1" applyBorder="1" applyAlignment="1" quotePrefix="1">
      <alignment/>
      <protection/>
    </xf>
    <xf numFmtId="0" fontId="4" fillId="0" borderId="10" xfId="75" applyFont="1" applyFill="1" applyBorder="1" applyAlignment="1">
      <alignment horizontal="center" vertical="center"/>
      <protection/>
    </xf>
    <xf numFmtId="0" fontId="3" fillId="0" borderId="10" xfId="75" applyFont="1" applyFill="1" applyBorder="1" applyAlignment="1">
      <alignment vertical="center" wrapText="1"/>
      <protection/>
    </xf>
    <xf numFmtId="0" fontId="4" fillId="0" borderId="10" xfId="75" applyFont="1" applyFill="1" applyBorder="1" applyAlignment="1">
      <alignment vertical="center" wrapText="1"/>
      <protection/>
    </xf>
    <xf numFmtId="0" fontId="5" fillId="0" borderId="10" xfId="75" applyFont="1" applyFill="1" applyBorder="1" applyAlignment="1">
      <alignment vertical="center" wrapText="1"/>
      <protection/>
    </xf>
    <xf numFmtId="0" fontId="10" fillId="0" borderId="10" xfId="75" applyFont="1" applyFill="1" applyBorder="1" applyAlignment="1">
      <alignment horizontal="left" vertical="center" wrapText="1"/>
      <protection/>
    </xf>
    <xf numFmtId="0" fontId="4" fillId="0" borderId="10" xfId="75" applyFont="1" applyFill="1" applyBorder="1" applyAlignment="1">
      <alignment vertical="center"/>
      <protection/>
    </xf>
    <xf numFmtId="3" fontId="16" fillId="33" borderId="10" xfId="75" applyNumberFormat="1" applyFont="1" applyFill="1" applyBorder="1" applyAlignment="1">
      <alignment horizontal="right" vertical="center" wrapText="1"/>
      <protection/>
    </xf>
    <xf numFmtId="0" fontId="21" fillId="0" borderId="15" xfId="75" applyFont="1" applyFill="1" applyBorder="1" applyAlignment="1">
      <alignment vertical="center" wrapText="1"/>
      <protection/>
    </xf>
    <xf numFmtId="0" fontId="22" fillId="0" borderId="0" xfId="0" applyFont="1" applyFill="1" applyAlignment="1">
      <alignment vertical="center"/>
    </xf>
    <xf numFmtId="0" fontId="21" fillId="0" borderId="16" xfId="75" applyFont="1" applyFill="1" applyBorder="1" applyAlignment="1">
      <alignment vertical="center" wrapText="1"/>
      <protection/>
    </xf>
    <xf numFmtId="3" fontId="78" fillId="0" borderId="0" xfId="67" applyNumberFormat="1" applyFont="1" applyBorder="1" applyAlignment="1">
      <alignment vertical="center" wrapText="1"/>
      <protection/>
    </xf>
    <xf numFmtId="0" fontId="75" fillId="0" borderId="0" xfId="67" applyFont="1" applyBorder="1">
      <alignment/>
      <protection/>
    </xf>
    <xf numFmtId="3" fontId="75" fillId="0" borderId="0" xfId="67" applyNumberFormat="1" applyFont="1" applyBorder="1">
      <alignment/>
      <protection/>
    </xf>
    <xf numFmtId="3" fontId="20" fillId="0" borderId="0" xfId="67" applyNumberFormat="1" applyFont="1" applyAlignment="1">
      <alignment wrapText="1"/>
      <protection/>
    </xf>
    <xf numFmtId="0" fontId="4" fillId="33" borderId="10" xfId="75" applyFont="1" applyFill="1" applyBorder="1" applyAlignment="1">
      <alignment horizontal="center" vertical="center" wrapText="1"/>
      <protection/>
    </xf>
    <xf numFmtId="0" fontId="4" fillId="0" borderId="10" xfId="75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5" applyFont="1" applyFill="1" applyBorder="1" applyAlignment="1">
      <alignment horizontal="center" wrapText="1"/>
      <protection/>
    </xf>
    <xf numFmtId="0" fontId="22" fillId="0" borderId="10" xfId="75" applyFont="1" applyFill="1" applyBorder="1" applyAlignment="1">
      <alignment horizontal="center" wrapText="1"/>
      <protection/>
    </xf>
    <xf numFmtId="0" fontId="4" fillId="33" borderId="10" xfId="75" applyFont="1" applyFill="1" applyBorder="1" applyAlignment="1" quotePrefix="1">
      <alignment horizontal="left" vertical="center" wrapText="1"/>
      <protection/>
    </xf>
    <xf numFmtId="0" fontId="16" fillId="33" borderId="10" xfId="75" applyFont="1" applyFill="1" applyBorder="1" applyAlignment="1">
      <alignment horizontal="left" vertical="center" wrapText="1"/>
      <protection/>
    </xf>
    <xf numFmtId="0" fontId="22" fillId="0" borderId="10" xfId="75" applyFont="1" applyFill="1" applyBorder="1" applyAlignment="1">
      <alignment horizontal="center"/>
      <protection/>
    </xf>
    <xf numFmtId="0" fontId="4" fillId="0" borderId="10" xfId="75" applyFont="1" applyFill="1" applyBorder="1" applyAlignment="1" quotePrefix="1">
      <alignment horizontal="center"/>
      <protection/>
    </xf>
    <xf numFmtId="3" fontId="4" fillId="33" borderId="17" xfId="75" applyNumberFormat="1" applyFont="1" applyFill="1" applyBorder="1" applyAlignment="1">
      <alignment wrapText="1"/>
      <protection/>
    </xf>
    <xf numFmtId="0" fontId="4" fillId="0" borderId="15" xfId="75" applyFont="1" applyFill="1" applyBorder="1" applyAlignment="1">
      <alignment vertical="center"/>
      <protection/>
    </xf>
    <xf numFmtId="0" fontId="4" fillId="0" borderId="16" xfId="75" applyFont="1" applyFill="1" applyBorder="1" applyAlignment="1">
      <alignment vertical="center"/>
      <protection/>
    </xf>
    <xf numFmtId="0" fontId="3" fillId="0" borderId="11" xfId="0" applyFont="1" applyFill="1" applyBorder="1" applyAlignment="1">
      <alignment horizontal="center"/>
    </xf>
    <xf numFmtId="0" fontId="4" fillId="0" borderId="16" xfId="75" applyFont="1" applyFill="1" applyBorder="1" applyAlignment="1">
      <alignment horizontal="center" vertical="center" wrapText="1"/>
      <protection/>
    </xf>
    <xf numFmtId="3" fontId="4" fillId="33" borderId="16" xfId="75" applyNumberFormat="1" applyFont="1" applyFill="1" applyBorder="1" applyAlignment="1">
      <alignment horizontal="right" vertical="center" wrapText="1"/>
      <protection/>
    </xf>
    <xf numFmtId="3" fontId="5" fillId="33" borderId="16" xfId="75" applyNumberFormat="1" applyFont="1" applyFill="1" applyBorder="1" applyAlignment="1">
      <alignment horizontal="right" vertical="center" wrapText="1"/>
      <protection/>
    </xf>
    <xf numFmtId="3" fontId="4" fillId="33" borderId="18" xfId="75" applyNumberFormat="1" applyFont="1" applyFill="1" applyBorder="1" applyAlignment="1">
      <alignment wrapText="1"/>
      <protection/>
    </xf>
    <xf numFmtId="3" fontId="3" fillId="33" borderId="16" xfId="75" applyNumberFormat="1" applyFont="1" applyFill="1" applyBorder="1" applyAlignment="1">
      <alignment horizontal="right" vertical="center" wrapText="1"/>
      <protection/>
    </xf>
    <xf numFmtId="0" fontId="71" fillId="0" borderId="10" xfId="0" applyFont="1" applyBorder="1" applyAlignment="1">
      <alignment/>
    </xf>
    <xf numFmtId="3" fontId="3" fillId="0" borderId="10" xfId="75" applyNumberFormat="1" applyFont="1" applyFill="1" applyBorder="1" applyAlignment="1">
      <alignment wrapText="1"/>
      <protection/>
    </xf>
    <xf numFmtId="0" fontId="28" fillId="0" borderId="0" xfId="71" applyFont="1" applyBorder="1">
      <alignment/>
      <protection/>
    </xf>
    <xf numFmtId="0" fontId="28" fillId="0" borderId="0" xfId="71" applyFont="1">
      <alignment/>
      <protection/>
    </xf>
    <xf numFmtId="0" fontId="27" fillId="0" borderId="0" xfId="71" applyFont="1" applyAlignment="1">
      <alignment horizontal="center" vertical="center" wrapText="1"/>
      <protection/>
    </xf>
    <xf numFmtId="0" fontId="27" fillId="0" borderId="0" xfId="72" applyFont="1">
      <alignment/>
      <protection/>
    </xf>
    <xf numFmtId="0" fontId="27" fillId="0" borderId="10" xfId="72" applyFont="1" applyBorder="1" applyAlignment="1">
      <alignment horizontal="center" vertical="center"/>
      <protection/>
    </xf>
    <xf numFmtId="0" fontId="28" fillId="0" borderId="0" xfId="72" applyFont="1">
      <alignment/>
      <protection/>
    </xf>
    <xf numFmtId="0" fontId="28" fillId="0" borderId="10" xfId="72" applyFont="1" applyBorder="1" applyAlignment="1">
      <alignment wrapText="1"/>
      <protection/>
    </xf>
    <xf numFmtId="3" fontId="3" fillId="0" borderId="10" xfId="72" applyNumberFormat="1" applyFont="1" applyBorder="1">
      <alignment/>
      <protection/>
    </xf>
    <xf numFmtId="0" fontId="28" fillId="0" borderId="10" xfId="72" applyFont="1" applyBorder="1">
      <alignment/>
      <protection/>
    </xf>
    <xf numFmtId="3" fontId="4" fillId="0" borderId="10" xfId="72" applyNumberFormat="1" applyFont="1" applyBorder="1">
      <alignment/>
      <protection/>
    </xf>
    <xf numFmtId="0" fontId="29" fillId="0" borderId="10" xfId="72" applyFont="1" applyBorder="1">
      <alignment/>
      <protection/>
    </xf>
    <xf numFmtId="0" fontId="29" fillId="0" borderId="0" xfId="72" applyFont="1">
      <alignment/>
      <protection/>
    </xf>
    <xf numFmtId="0" fontId="28" fillId="0" borderId="0" xfId="73" applyFont="1" applyBorder="1">
      <alignment/>
      <protection/>
    </xf>
    <xf numFmtId="0" fontId="28" fillId="0" borderId="0" xfId="73" applyFont="1">
      <alignment/>
      <protection/>
    </xf>
    <xf numFmtId="3" fontId="28" fillId="0" borderId="0" xfId="73" applyNumberFormat="1" applyFont="1">
      <alignment/>
      <protection/>
    </xf>
    <xf numFmtId="0" fontId="28" fillId="0" borderId="0" xfId="73" applyFont="1" applyBorder="1" applyAlignment="1">
      <alignment horizontal="center"/>
      <protection/>
    </xf>
    <xf numFmtId="0" fontId="3" fillId="0" borderId="19" xfId="72" applyFont="1" applyBorder="1" applyAlignment="1">
      <alignment horizontal="center" vertical="center"/>
      <protection/>
    </xf>
    <xf numFmtId="0" fontId="5" fillId="0" borderId="19" xfId="72" applyFont="1" applyBorder="1">
      <alignment/>
      <protection/>
    </xf>
    <xf numFmtId="3" fontId="16" fillId="0" borderId="10" xfId="72" applyNumberFormat="1" applyFont="1" applyBorder="1">
      <alignment/>
      <protection/>
    </xf>
    <xf numFmtId="0" fontId="30" fillId="0" borderId="0" xfId="72" applyFont="1">
      <alignment/>
      <protection/>
    </xf>
    <xf numFmtId="0" fontId="4" fillId="0" borderId="20" xfId="72" applyFont="1" applyBorder="1">
      <alignment/>
      <protection/>
    </xf>
    <xf numFmtId="0" fontId="3" fillId="0" borderId="20" xfId="72" applyFont="1" applyBorder="1">
      <alignment/>
      <protection/>
    </xf>
    <xf numFmtId="3" fontId="3" fillId="0" borderId="10" xfId="72" applyNumberFormat="1" applyFont="1" applyBorder="1" applyAlignment="1">
      <alignment horizontal="right"/>
      <protection/>
    </xf>
    <xf numFmtId="0" fontId="5" fillId="0" borderId="20" xfId="72" applyFont="1" applyBorder="1">
      <alignment/>
      <protection/>
    </xf>
    <xf numFmtId="3" fontId="28" fillId="0" borderId="0" xfId="72" applyNumberFormat="1" applyFont="1">
      <alignment/>
      <protection/>
    </xf>
    <xf numFmtId="0" fontId="3" fillId="0" borderId="21" xfId="72" applyFont="1" applyBorder="1">
      <alignment/>
      <protection/>
    </xf>
    <xf numFmtId="3" fontId="3" fillId="0" borderId="22" xfId="72" applyNumberFormat="1" applyFont="1" applyBorder="1" applyAlignment="1">
      <alignment horizontal="right"/>
      <protection/>
    </xf>
    <xf numFmtId="3" fontId="26" fillId="33" borderId="10" xfId="75" applyNumberFormat="1" applyFont="1" applyFill="1" applyBorder="1" applyAlignment="1">
      <alignment vertical="center" wrapText="1"/>
      <protection/>
    </xf>
    <xf numFmtId="3" fontId="7" fillId="33" borderId="10" xfId="75" applyNumberFormat="1" applyFont="1" applyFill="1" applyBorder="1" applyAlignment="1">
      <alignment horizontal="right" vertical="center" wrapText="1"/>
      <protection/>
    </xf>
    <xf numFmtId="0" fontId="4" fillId="33" borderId="10" xfId="75" applyFont="1" applyFill="1" applyBorder="1" applyAlignment="1">
      <alignment vertical="center" wrapText="1"/>
      <protection/>
    </xf>
    <xf numFmtId="0" fontId="21" fillId="0" borderId="10" xfId="75" applyFont="1" applyFill="1" applyBorder="1" applyAlignment="1">
      <alignment vertical="center" wrapText="1"/>
      <protection/>
    </xf>
    <xf numFmtId="0" fontId="21" fillId="0" borderId="10" xfId="75" applyFont="1" applyFill="1" applyBorder="1" applyAlignment="1">
      <alignment vertical="center"/>
      <protection/>
    </xf>
    <xf numFmtId="0" fontId="4" fillId="0" borderId="10" xfId="75" applyFont="1" applyFill="1" applyBorder="1" applyAlignment="1">
      <alignment horizontal="center" vertical="center"/>
      <protection/>
    </xf>
    <xf numFmtId="0" fontId="4" fillId="0" borderId="10" xfId="75" applyFont="1" applyFill="1" applyBorder="1" applyAlignment="1">
      <alignment vertical="center" wrapText="1"/>
      <protection/>
    </xf>
    <xf numFmtId="3" fontId="4" fillId="33" borderId="10" xfId="75" applyNumberFormat="1" applyFont="1" applyFill="1" applyBorder="1" applyAlignment="1">
      <alignment vertical="center" wrapText="1"/>
      <protection/>
    </xf>
    <xf numFmtId="3" fontId="4" fillId="33" borderId="13" xfId="75" applyNumberFormat="1" applyFont="1" applyFill="1" applyBorder="1" applyAlignment="1">
      <alignment vertical="center" wrapText="1"/>
      <protection/>
    </xf>
    <xf numFmtId="3" fontId="4" fillId="33" borderId="17" xfId="75" applyNumberFormat="1" applyFont="1" applyFill="1" applyBorder="1" applyAlignment="1">
      <alignment vertical="center" wrapText="1"/>
      <protection/>
    </xf>
    <xf numFmtId="3" fontId="4" fillId="33" borderId="10" xfId="75" applyNumberFormat="1" applyFont="1" applyFill="1" applyBorder="1" applyAlignment="1">
      <alignment wrapText="1"/>
      <protection/>
    </xf>
    <xf numFmtId="0" fontId="10" fillId="0" borderId="10" xfId="75" applyFont="1" applyFill="1" applyBorder="1" applyAlignment="1">
      <alignment wrapText="1"/>
      <protection/>
    </xf>
    <xf numFmtId="3" fontId="4" fillId="33" borderId="23" xfId="75" applyNumberFormat="1" applyFont="1" applyFill="1" applyBorder="1" applyAlignment="1">
      <alignment wrapText="1"/>
      <protection/>
    </xf>
    <xf numFmtId="3" fontId="4" fillId="33" borderId="24" xfId="75" applyNumberFormat="1" applyFont="1" applyFill="1" applyBorder="1" applyAlignment="1">
      <alignment wrapText="1"/>
      <protection/>
    </xf>
    <xf numFmtId="3" fontId="4" fillId="33" borderId="18" xfId="75" applyNumberFormat="1" applyFont="1" applyFill="1" applyBorder="1" applyAlignment="1">
      <alignment wrapText="1"/>
      <protection/>
    </xf>
    <xf numFmtId="3" fontId="4" fillId="33" borderId="13" xfId="75" applyNumberFormat="1" applyFont="1" applyFill="1" applyBorder="1" applyAlignment="1">
      <alignment wrapText="1"/>
      <protection/>
    </xf>
    <xf numFmtId="3" fontId="4" fillId="33" borderId="25" xfId="75" applyNumberFormat="1" applyFont="1" applyFill="1" applyBorder="1" applyAlignment="1">
      <alignment wrapText="1"/>
      <protection/>
    </xf>
    <xf numFmtId="3" fontId="4" fillId="33" borderId="17" xfId="75" applyNumberFormat="1" applyFont="1" applyFill="1" applyBorder="1" applyAlignment="1">
      <alignment wrapText="1"/>
      <protection/>
    </xf>
    <xf numFmtId="0" fontId="76" fillId="0" borderId="0" xfId="0" applyFont="1" applyAlignment="1">
      <alignment horizontal="center"/>
    </xf>
    <xf numFmtId="0" fontId="4" fillId="0" borderId="13" xfId="75" applyFont="1" applyFill="1" applyBorder="1" applyAlignment="1">
      <alignment horizontal="center" vertical="center"/>
      <protection/>
    </xf>
    <xf numFmtId="0" fontId="4" fillId="0" borderId="17" xfId="75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3" fontId="4" fillId="33" borderId="13" xfId="75" applyNumberFormat="1" applyFont="1" applyFill="1" applyBorder="1" applyAlignment="1">
      <alignment horizontal="center" vertical="center" wrapText="1"/>
      <protection/>
    </xf>
    <xf numFmtId="3" fontId="4" fillId="33" borderId="17" xfId="75" applyNumberFormat="1" applyFont="1" applyFill="1" applyBorder="1" applyAlignment="1">
      <alignment horizontal="center" vertical="center" wrapText="1"/>
      <protection/>
    </xf>
    <xf numFmtId="0" fontId="21" fillId="0" borderId="10" xfId="75" applyFont="1" applyFill="1" applyBorder="1" applyAlignment="1">
      <alignment horizontal="left" vertical="center" wrapText="1"/>
      <protection/>
    </xf>
    <xf numFmtId="0" fontId="76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0" xfId="74" applyFont="1" applyFill="1" applyAlignment="1">
      <alignment horizontal="center" wrapText="1"/>
      <protection/>
    </xf>
    <xf numFmtId="0" fontId="4" fillId="0" borderId="13" xfId="75" applyFont="1" applyFill="1" applyBorder="1" applyAlignment="1">
      <alignment horizontal="center" vertical="center" wrapText="1"/>
      <protection/>
    </xf>
    <xf numFmtId="0" fontId="4" fillId="0" borderId="17" xfId="75" applyFont="1" applyFill="1" applyBorder="1" applyAlignment="1">
      <alignment horizontal="center" vertical="center" wrapText="1"/>
      <protection/>
    </xf>
    <xf numFmtId="0" fontId="27" fillId="0" borderId="0" xfId="71" applyFont="1" applyBorder="1" applyAlignment="1">
      <alignment horizontal="center" vertical="center" wrapText="1"/>
      <protection/>
    </xf>
    <xf numFmtId="0" fontId="3" fillId="0" borderId="12" xfId="71" applyFont="1" applyBorder="1" applyAlignment="1">
      <alignment horizontal="right" vertical="center" wrapText="1"/>
      <protection/>
    </xf>
    <xf numFmtId="0" fontId="27" fillId="0" borderId="10" xfId="72" applyFont="1" applyBorder="1" applyAlignment="1">
      <alignment horizontal="center" vertical="center"/>
      <protection/>
    </xf>
    <xf numFmtId="3" fontId="7" fillId="0" borderId="13" xfId="72" applyNumberFormat="1" applyFont="1" applyBorder="1" applyAlignment="1">
      <alignment horizontal="center" vertical="center" wrapText="1"/>
      <protection/>
    </xf>
    <xf numFmtId="3" fontId="7" fillId="0" borderId="25" xfId="72" applyNumberFormat="1" applyFont="1" applyBorder="1" applyAlignment="1">
      <alignment horizontal="center" vertical="center" wrapText="1"/>
      <protection/>
    </xf>
    <xf numFmtId="3" fontId="7" fillId="0" borderId="17" xfId="72" applyNumberFormat="1" applyFont="1" applyBorder="1" applyAlignment="1">
      <alignment horizontal="center" vertical="center" wrapText="1"/>
      <protection/>
    </xf>
    <xf numFmtId="0" fontId="3" fillId="0" borderId="10" xfId="72" applyFont="1" applyBorder="1" applyAlignment="1">
      <alignment horizontal="center" vertical="center"/>
      <protection/>
    </xf>
    <xf numFmtId="3" fontId="9" fillId="0" borderId="13" xfId="72" applyNumberFormat="1" applyFont="1" applyBorder="1" applyAlignment="1">
      <alignment horizontal="center" vertical="center" wrapText="1"/>
      <protection/>
    </xf>
    <xf numFmtId="3" fontId="9" fillId="0" borderId="25" xfId="72" applyNumberFormat="1" applyFont="1" applyBorder="1" applyAlignment="1">
      <alignment horizontal="center" vertical="center" wrapText="1"/>
      <protection/>
    </xf>
    <xf numFmtId="3" fontId="9" fillId="0" borderId="17" xfId="72" applyNumberFormat="1" applyFont="1" applyBorder="1" applyAlignment="1">
      <alignment horizontal="center" vertical="center" wrapText="1"/>
      <protection/>
    </xf>
    <xf numFmtId="3" fontId="77" fillId="0" borderId="0" xfId="67" applyNumberFormat="1" applyFont="1" applyBorder="1" applyAlignment="1">
      <alignment horizontal="left" vertical="center" wrapText="1"/>
      <protection/>
    </xf>
    <xf numFmtId="3" fontId="78" fillId="0" borderId="11" xfId="67" applyNumberFormat="1" applyFont="1" applyBorder="1" applyAlignment="1">
      <alignment horizontal="center" vertical="center" wrapText="1"/>
      <protection/>
    </xf>
    <xf numFmtId="3" fontId="78" fillId="0" borderId="15" xfId="67" applyNumberFormat="1" applyFont="1" applyBorder="1" applyAlignment="1">
      <alignment horizontal="center" vertical="center" wrapText="1"/>
      <protection/>
    </xf>
    <xf numFmtId="3" fontId="78" fillId="0" borderId="16" xfId="67" applyNumberFormat="1" applyFont="1" applyBorder="1" applyAlignment="1">
      <alignment horizontal="center" vertical="center" wrapText="1"/>
      <protection/>
    </xf>
    <xf numFmtId="3" fontId="78" fillId="0" borderId="13" xfId="67" applyNumberFormat="1" applyFont="1" applyBorder="1" applyAlignment="1">
      <alignment horizontal="center" vertical="center" wrapText="1"/>
      <protection/>
    </xf>
    <xf numFmtId="3" fontId="78" fillId="0" borderId="17" xfId="67" applyNumberFormat="1" applyFont="1" applyBorder="1" applyAlignment="1">
      <alignment horizontal="center" vertical="center" wrapText="1"/>
      <protection/>
    </xf>
    <xf numFmtId="3" fontId="72" fillId="0" borderId="0" xfId="67" applyNumberFormat="1" applyFont="1" applyBorder="1" applyAlignment="1">
      <alignment vertical="center" wrapText="1"/>
      <protection/>
    </xf>
  </cellXfs>
  <cellStyles count="7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3" xfId="44"/>
    <cellStyle name="Ezres 4" xfId="45"/>
    <cellStyle name="Figyelmeztetés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Normál 2" xfId="58"/>
    <cellStyle name="Normál 2 2" xfId="59"/>
    <cellStyle name="Normál 2 3" xfId="60"/>
    <cellStyle name="Normál 2 3 2" xfId="61"/>
    <cellStyle name="Normál 2 4" xfId="62"/>
    <cellStyle name="Normál 2 5" xfId="63"/>
    <cellStyle name="Normál 3" xfId="64"/>
    <cellStyle name="Normál 3 2" xfId="65"/>
    <cellStyle name="Normál 4" xfId="66"/>
    <cellStyle name="Normál 5" xfId="67"/>
    <cellStyle name="Normál 5 2" xfId="68"/>
    <cellStyle name="Normál 6" xfId="69"/>
    <cellStyle name="Normál_Baglad 2007. költségvetés 2" xfId="70"/>
    <cellStyle name="Normál_Falugondnok Baglad 2005. 2" xfId="71"/>
    <cellStyle name="Normál_Gáborjánháza 2006.III.n.évi végrehajtás" xfId="72"/>
    <cellStyle name="Normál_Gháza flugi tény 2005" xfId="73"/>
    <cellStyle name="Normál_ktgv2004" xfId="74"/>
    <cellStyle name="Normál_Munka1" xfId="75"/>
    <cellStyle name="Összesen" xfId="76"/>
    <cellStyle name="Currency" xfId="77"/>
    <cellStyle name="Currency [0]" xfId="78"/>
    <cellStyle name="Rossz" xfId="79"/>
    <cellStyle name="Semleges" xfId="80"/>
    <cellStyle name="Számítás" xfId="81"/>
    <cellStyle name="Percent" xfId="82"/>
    <cellStyle name="Százalék 2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tabSelected="1" zoomScalePageLayoutView="0" workbookViewId="0" topLeftCell="A1">
      <selection activeCell="I42" sqref="I42"/>
    </sheetView>
  </sheetViews>
  <sheetFormatPr defaultColWidth="9.140625" defaultRowHeight="15"/>
  <cols>
    <col min="1" max="1" width="5.7109375" style="0" customWidth="1"/>
    <col min="2" max="2" width="25.7109375" style="0" customWidth="1"/>
    <col min="3" max="3" width="14.7109375" style="0" customWidth="1"/>
    <col min="4" max="5" width="8.57421875" style="0" hidden="1" customWidth="1"/>
    <col min="6" max="6" width="14.7109375" style="0" customWidth="1"/>
    <col min="7" max="8" width="8.57421875" style="0" hidden="1" customWidth="1"/>
    <col min="9" max="9" width="14.7109375" style="0" customWidth="1"/>
    <col min="10" max="11" width="8.57421875" style="0" hidden="1" customWidth="1"/>
    <col min="12" max="12" width="14.7109375" style="0" customWidth="1"/>
    <col min="13" max="14" width="8.57421875" style="0" hidden="1" customWidth="1"/>
    <col min="15" max="15" width="25.7109375" style="0" customWidth="1"/>
    <col min="16" max="16" width="14.7109375" style="0" customWidth="1"/>
    <col min="17" max="18" width="8.57421875" style="0" hidden="1" customWidth="1"/>
    <col min="19" max="19" width="14.7109375" style="0" customWidth="1"/>
    <col min="20" max="21" width="8.57421875" style="0" hidden="1" customWidth="1"/>
    <col min="22" max="22" width="14.7109375" style="0" customWidth="1"/>
    <col min="23" max="24" width="8.57421875" style="0" hidden="1" customWidth="1"/>
    <col min="25" max="25" width="14.7109375" style="0" customWidth="1"/>
    <col min="26" max="27" width="8.57421875" style="0" hidden="1" customWidth="1"/>
  </cols>
  <sheetData>
    <row r="1" spans="2:27" s="2" customFormat="1" ht="15.75">
      <c r="B1" s="185" t="s">
        <v>469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</row>
    <row r="2" s="2" customFormat="1" ht="15" customHeight="1"/>
    <row r="3" spans="1:27" s="2" customFormat="1" ht="15" customHeight="1">
      <c r="A3" s="132"/>
      <c r="B3" s="1" t="s">
        <v>0</v>
      </c>
      <c r="C3" s="1" t="s">
        <v>1</v>
      </c>
      <c r="D3" s="1"/>
      <c r="E3" s="1"/>
      <c r="F3" s="1" t="s">
        <v>2</v>
      </c>
      <c r="G3" s="138"/>
      <c r="H3" s="138"/>
      <c r="I3" s="1" t="s">
        <v>3</v>
      </c>
      <c r="J3" s="1"/>
      <c r="K3" s="1"/>
      <c r="L3" s="1" t="s">
        <v>6</v>
      </c>
      <c r="M3" s="1"/>
      <c r="N3" s="1"/>
      <c r="O3" s="1" t="s">
        <v>83</v>
      </c>
      <c r="P3" s="1" t="s">
        <v>84</v>
      </c>
      <c r="Q3" s="1"/>
      <c r="R3" s="1"/>
      <c r="S3" s="1" t="s">
        <v>85</v>
      </c>
      <c r="T3" s="1"/>
      <c r="U3" s="1"/>
      <c r="V3" s="1" t="s">
        <v>140</v>
      </c>
      <c r="W3" s="1"/>
      <c r="X3" s="1"/>
      <c r="Y3" s="1" t="s">
        <v>141</v>
      </c>
      <c r="Z3" s="1"/>
      <c r="AA3" s="1"/>
    </row>
    <row r="4" spans="1:27" s="11" customFormat="1" ht="15.75">
      <c r="A4" s="132">
        <v>1</v>
      </c>
      <c r="B4" s="172" t="s">
        <v>9</v>
      </c>
      <c r="C4" s="172" t="s">
        <v>243</v>
      </c>
      <c r="D4" s="172"/>
      <c r="E4" s="172"/>
      <c r="F4" s="172" t="s">
        <v>244</v>
      </c>
      <c r="G4" s="172"/>
      <c r="H4" s="172"/>
      <c r="I4" s="172" t="s">
        <v>245</v>
      </c>
      <c r="J4" s="172"/>
      <c r="K4" s="172"/>
      <c r="L4" s="172" t="s">
        <v>5</v>
      </c>
      <c r="M4" s="172"/>
      <c r="N4" s="172"/>
      <c r="O4" s="172" t="s">
        <v>9</v>
      </c>
      <c r="P4" s="172" t="s">
        <v>243</v>
      </c>
      <c r="Q4" s="172"/>
      <c r="R4" s="172"/>
      <c r="S4" s="172" t="s">
        <v>244</v>
      </c>
      <c r="T4" s="172"/>
      <c r="U4" s="172"/>
      <c r="V4" s="172" t="s">
        <v>245</v>
      </c>
      <c r="W4" s="172"/>
      <c r="X4" s="172"/>
      <c r="Y4" s="106" t="s">
        <v>5</v>
      </c>
      <c r="Z4" s="130"/>
      <c r="AA4" s="131"/>
    </row>
    <row r="5" spans="1:27" s="11" customFormat="1" ht="15.75">
      <c r="A5" s="132">
        <v>2</v>
      </c>
      <c r="B5" s="172"/>
      <c r="C5" s="106" t="s">
        <v>4</v>
      </c>
      <c r="D5" s="4"/>
      <c r="E5" s="4"/>
      <c r="F5" s="106" t="s">
        <v>4</v>
      </c>
      <c r="G5" s="4"/>
      <c r="H5" s="4"/>
      <c r="I5" s="106" t="s">
        <v>4</v>
      </c>
      <c r="J5" s="4"/>
      <c r="K5" s="4"/>
      <c r="L5" s="106" t="s">
        <v>4</v>
      </c>
      <c r="M5" s="4"/>
      <c r="N5" s="4"/>
      <c r="O5" s="172"/>
      <c r="P5" s="106" t="s">
        <v>4</v>
      </c>
      <c r="Q5" s="4"/>
      <c r="R5" s="4"/>
      <c r="S5" s="106" t="s">
        <v>4</v>
      </c>
      <c r="T5" s="4"/>
      <c r="U5" s="4"/>
      <c r="V5" s="106" t="s">
        <v>4</v>
      </c>
      <c r="W5" s="4"/>
      <c r="X5" s="4"/>
      <c r="Y5" s="106" t="s">
        <v>4</v>
      </c>
      <c r="Z5" s="133"/>
      <c r="AA5" s="4"/>
    </row>
    <row r="6" spans="1:27" s="114" customFormat="1" ht="16.5">
      <c r="A6" s="132">
        <v>3</v>
      </c>
      <c r="B6" s="170" t="s">
        <v>75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 t="s">
        <v>260</v>
      </c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13"/>
      <c r="AA6" s="115"/>
    </row>
    <row r="7" spans="1:27" s="11" customFormat="1" ht="15.75">
      <c r="A7" s="132">
        <v>4</v>
      </c>
      <c r="B7" s="108" t="s">
        <v>136</v>
      </c>
      <c r="C7" s="5">
        <f>Bevételek!C55</f>
        <v>7578</v>
      </c>
      <c r="D7" s="5"/>
      <c r="E7" s="5"/>
      <c r="F7" s="5">
        <f>Bevételek!C56</f>
        <v>17550</v>
      </c>
      <c r="G7" s="5"/>
      <c r="H7" s="5"/>
      <c r="I7" s="5">
        <f>Bevételek!C57</f>
        <v>0</v>
      </c>
      <c r="J7" s="5"/>
      <c r="K7" s="5"/>
      <c r="L7" s="5">
        <f>C7+F7+I7</f>
        <v>25128</v>
      </c>
      <c r="M7" s="5"/>
      <c r="N7" s="5"/>
      <c r="O7" s="110" t="s">
        <v>54</v>
      </c>
      <c r="P7" s="5">
        <f>Kiadás!C8</f>
        <v>0</v>
      </c>
      <c r="Q7" s="5"/>
      <c r="R7" s="5"/>
      <c r="S7" s="5">
        <f>Kiadás!C9</f>
        <v>6704</v>
      </c>
      <c r="T7" s="5"/>
      <c r="U7" s="5"/>
      <c r="V7" s="5">
        <f>Kiadás!C10</f>
        <v>0</v>
      </c>
      <c r="W7" s="5"/>
      <c r="X7" s="5"/>
      <c r="Y7" s="5">
        <f>P7+S7+V7</f>
        <v>6704</v>
      </c>
      <c r="Z7" s="134"/>
      <c r="AA7" s="5"/>
    </row>
    <row r="8" spans="1:27" s="11" customFormat="1" ht="45">
      <c r="A8" s="132">
        <v>5</v>
      </c>
      <c r="B8" s="108" t="s">
        <v>76</v>
      </c>
      <c r="C8" s="5">
        <f>Bevételek!C108</f>
        <v>20</v>
      </c>
      <c r="D8" s="5"/>
      <c r="E8" s="5"/>
      <c r="F8" s="5">
        <f>Bevételek!C109</f>
        <v>10542</v>
      </c>
      <c r="G8" s="5"/>
      <c r="H8" s="5"/>
      <c r="I8" s="5">
        <f>Bevételek!C110</f>
        <v>1345</v>
      </c>
      <c r="J8" s="5"/>
      <c r="K8" s="5"/>
      <c r="L8" s="5">
        <f>C8+F8+I8</f>
        <v>11907</v>
      </c>
      <c r="M8" s="5"/>
      <c r="N8" s="5"/>
      <c r="O8" s="110" t="s">
        <v>119</v>
      </c>
      <c r="P8" s="5">
        <f>Kiadás!C12</f>
        <v>0</v>
      </c>
      <c r="Q8" s="5"/>
      <c r="R8" s="5"/>
      <c r="S8" s="5">
        <f>Kiadás!C13</f>
        <v>1595</v>
      </c>
      <c r="T8" s="5"/>
      <c r="U8" s="5"/>
      <c r="V8" s="5">
        <f>Kiadás!C14</f>
        <v>0</v>
      </c>
      <c r="W8" s="5"/>
      <c r="X8" s="5"/>
      <c r="Y8" s="5">
        <f>P8+S8+V8</f>
        <v>1595</v>
      </c>
      <c r="Z8" s="134"/>
      <c r="AA8" s="5"/>
    </row>
    <row r="9" spans="1:27" s="11" customFormat="1" ht="31.5">
      <c r="A9" s="132">
        <v>6</v>
      </c>
      <c r="B9" s="108" t="s">
        <v>77</v>
      </c>
      <c r="C9" s="5">
        <f>Bevételek!C144</f>
        <v>0</v>
      </c>
      <c r="D9" s="5"/>
      <c r="E9" s="5"/>
      <c r="F9" s="5">
        <f>Bevételek!C145</f>
        <v>1226</v>
      </c>
      <c r="G9" s="5"/>
      <c r="H9" s="5"/>
      <c r="I9" s="5">
        <f>Bevételek!C146</f>
        <v>403</v>
      </c>
      <c r="J9" s="5"/>
      <c r="K9" s="5"/>
      <c r="L9" s="5">
        <f>C9+F9+I9</f>
        <v>1629</v>
      </c>
      <c r="M9" s="5"/>
      <c r="N9" s="5"/>
      <c r="O9" s="110" t="s">
        <v>120</v>
      </c>
      <c r="P9" s="5">
        <f>Kiadás!C16</f>
        <v>0</v>
      </c>
      <c r="Q9" s="5"/>
      <c r="R9" s="5"/>
      <c r="S9" s="5">
        <f>Kiadás!C17</f>
        <v>18267</v>
      </c>
      <c r="T9" s="5"/>
      <c r="U9" s="5"/>
      <c r="V9" s="5">
        <f>Kiadás!C18</f>
        <v>11</v>
      </c>
      <c r="W9" s="5"/>
      <c r="X9" s="5"/>
      <c r="Y9" s="5">
        <f>P9+S9+V9</f>
        <v>18278</v>
      </c>
      <c r="Z9" s="134"/>
      <c r="AA9" s="5"/>
    </row>
    <row r="10" spans="1:27" s="11" customFormat="1" ht="15.75">
      <c r="A10" s="132">
        <v>7</v>
      </c>
      <c r="B10" s="173" t="s">
        <v>265</v>
      </c>
      <c r="C10" s="174">
        <f>Bevételek!C179</f>
        <v>0</v>
      </c>
      <c r="D10" s="174"/>
      <c r="E10" s="174"/>
      <c r="F10" s="174">
        <f>Bevételek!C180</f>
        <v>0</v>
      </c>
      <c r="G10" s="174"/>
      <c r="H10" s="174"/>
      <c r="I10" s="174">
        <f>Bevételek!C181</f>
        <v>63</v>
      </c>
      <c r="J10" s="174"/>
      <c r="K10" s="174"/>
      <c r="L10" s="175">
        <f>C10+F10+I10</f>
        <v>63</v>
      </c>
      <c r="M10" s="174"/>
      <c r="N10" s="174"/>
      <c r="O10" s="110" t="s">
        <v>121</v>
      </c>
      <c r="P10" s="5">
        <f>Kiadás!C47</f>
        <v>5830</v>
      </c>
      <c r="Q10" s="5"/>
      <c r="R10" s="5"/>
      <c r="S10" s="5">
        <f>Kiadás!C48</f>
        <v>700</v>
      </c>
      <c r="T10" s="5"/>
      <c r="U10" s="5"/>
      <c r="V10" s="5">
        <f>Kiadás!C49</f>
        <v>980</v>
      </c>
      <c r="W10" s="5"/>
      <c r="X10" s="5"/>
      <c r="Y10" s="5">
        <f>P10+S10+V10</f>
        <v>7510</v>
      </c>
      <c r="Z10" s="134"/>
      <c r="AA10" s="5"/>
    </row>
    <row r="11" spans="1:27" s="11" customFormat="1" ht="30">
      <c r="A11" s="132">
        <v>8</v>
      </c>
      <c r="B11" s="173"/>
      <c r="C11" s="174"/>
      <c r="D11" s="174"/>
      <c r="E11" s="174"/>
      <c r="F11" s="174"/>
      <c r="G11" s="174"/>
      <c r="H11" s="174"/>
      <c r="I11" s="174"/>
      <c r="J11" s="174"/>
      <c r="K11" s="174"/>
      <c r="L11" s="176"/>
      <c r="M11" s="174"/>
      <c r="N11" s="174"/>
      <c r="O11" s="110" t="s">
        <v>122</v>
      </c>
      <c r="P11" s="5">
        <f>Kiadás!C103</f>
        <v>1768</v>
      </c>
      <c r="Q11" s="5"/>
      <c r="R11" s="5"/>
      <c r="S11" s="5">
        <f>Kiadás!C104</f>
        <v>10080</v>
      </c>
      <c r="T11" s="5"/>
      <c r="U11" s="5"/>
      <c r="V11" s="5">
        <f>Kiadás!C105</f>
        <v>820</v>
      </c>
      <c r="W11" s="5"/>
      <c r="X11" s="5"/>
      <c r="Y11" s="5">
        <f>P11+S11+V11</f>
        <v>12668</v>
      </c>
      <c r="Z11" s="134"/>
      <c r="AA11" s="5"/>
    </row>
    <row r="12" spans="1:27" s="11" customFormat="1" ht="15.75">
      <c r="A12" s="132">
        <v>9</v>
      </c>
      <c r="B12" s="109" t="s">
        <v>126</v>
      </c>
      <c r="C12" s="13">
        <f>SUM(C7:C11)</f>
        <v>7598</v>
      </c>
      <c r="D12" s="13">
        <f aca="true" t="shared" si="0" ref="D12:N12">SUM(D7:D11)</f>
        <v>0</v>
      </c>
      <c r="E12" s="13">
        <f t="shared" si="0"/>
        <v>0</v>
      </c>
      <c r="F12" s="13">
        <f t="shared" si="0"/>
        <v>29318</v>
      </c>
      <c r="G12" s="13">
        <f t="shared" si="0"/>
        <v>0</v>
      </c>
      <c r="H12" s="13">
        <f t="shared" si="0"/>
        <v>0</v>
      </c>
      <c r="I12" s="13">
        <f t="shared" si="0"/>
        <v>1811</v>
      </c>
      <c r="J12" s="13">
        <f t="shared" si="0"/>
        <v>0</v>
      </c>
      <c r="K12" s="13">
        <f t="shared" si="0"/>
        <v>0</v>
      </c>
      <c r="L12" s="13">
        <f t="shared" si="0"/>
        <v>38727</v>
      </c>
      <c r="M12" s="13">
        <f t="shared" si="0"/>
        <v>0</v>
      </c>
      <c r="N12" s="13">
        <f t="shared" si="0"/>
        <v>0</v>
      </c>
      <c r="O12" s="109" t="s">
        <v>127</v>
      </c>
      <c r="P12" s="13">
        <f>SUM(P7:P11)</f>
        <v>7598</v>
      </c>
      <c r="Q12" s="13">
        <f aca="true" t="shared" si="1" ref="Q12:AA12">SUM(Q7:Q11)</f>
        <v>0</v>
      </c>
      <c r="R12" s="13">
        <f t="shared" si="1"/>
        <v>0</v>
      </c>
      <c r="S12" s="13">
        <f t="shared" si="1"/>
        <v>37346</v>
      </c>
      <c r="T12" s="13">
        <f t="shared" si="1"/>
        <v>0</v>
      </c>
      <c r="U12" s="13">
        <f t="shared" si="1"/>
        <v>0</v>
      </c>
      <c r="V12" s="13">
        <f t="shared" si="1"/>
        <v>1811</v>
      </c>
      <c r="W12" s="13">
        <f t="shared" si="1"/>
        <v>0</v>
      </c>
      <c r="X12" s="13">
        <f t="shared" si="1"/>
        <v>0</v>
      </c>
      <c r="Y12" s="13">
        <f t="shared" si="1"/>
        <v>46755</v>
      </c>
      <c r="Z12" s="135">
        <f t="shared" si="1"/>
        <v>0</v>
      </c>
      <c r="AA12" s="13">
        <f t="shared" si="1"/>
        <v>0</v>
      </c>
    </row>
    <row r="13" spans="1:27" s="11" customFormat="1" ht="15.75">
      <c r="A13" s="132">
        <v>10</v>
      </c>
      <c r="B13" s="111" t="s">
        <v>266</v>
      </c>
      <c r="C13" s="112">
        <f>C12-P12</f>
        <v>0</v>
      </c>
      <c r="D13" s="112">
        <f aca="true" t="shared" si="2" ref="D13:N13">D12-Q12</f>
        <v>0</v>
      </c>
      <c r="E13" s="112">
        <f t="shared" si="2"/>
        <v>0</v>
      </c>
      <c r="F13" s="112">
        <f t="shared" si="2"/>
        <v>-8028</v>
      </c>
      <c r="G13" s="112">
        <f t="shared" si="2"/>
        <v>0</v>
      </c>
      <c r="H13" s="112">
        <f t="shared" si="2"/>
        <v>0</v>
      </c>
      <c r="I13" s="112">
        <f t="shared" si="2"/>
        <v>0</v>
      </c>
      <c r="J13" s="112">
        <f t="shared" si="2"/>
        <v>0</v>
      </c>
      <c r="K13" s="112">
        <f t="shared" si="2"/>
        <v>0</v>
      </c>
      <c r="L13" s="112">
        <f t="shared" si="2"/>
        <v>-8028</v>
      </c>
      <c r="M13" s="112">
        <f t="shared" si="2"/>
        <v>0</v>
      </c>
      <c r="N13" s="112">
        <f t="shared" si="2"/>
        <v>0</v>
      </c>
      <c r="O13" s="178" t="s">
        <v>258</v>
      </c>
      <c r="P13" s="177">
        <f>Kiadás!C126</f>
        <v>0</v>
      </c>
      <c r="Q13" s="177"/>
      <c r="R13" s="177"/>
      <c r="S13" s="177">
        <f>Kiadás!C127</f>
        <v>0</v>
      </c>
      <c r="T13" s="177"/>
      <c r="U13" s="177"/>
      <c r="V13" s="177">
        <f>Kiadás!C128</f>
        <v>0</v>
      </c>
      <c r="W13" s="177"/>
      <c r="X13" s="177"/>
      <c r="Y13" s="177">
        <f>P13+S13+V13</f>
        <v>0</v>
      </c>
      <c r="Z13" s="179"/>
      <c r="AA13" s="182"/>
    </row>
    <row r="14" spans="1:27" s="11" customFormat="1" ht="15.75">
      <c r="A14" s="132">
        <v>11</v>
      </c>
      <c r="B14" s="111" t="s">
        <v>256</v>
      </c>
      <c r="C14" s="5">
        <f>Bevételek!C202</f>
        <v>0</v>
      </c>
      <c r="D14" s="5"/>
      <c r="E14" s="5"/>
      <c r="F14" s="5">
        <f>Bevételek!C203</f>
        <v>8028</v>
      </c>
      <c r="G14" s="5"/>
      <c r="H14" s="5"/>
      <c r="I14" s="5">
        <f>Bevételek!C204</f>
        <v>0</v>
      </c>
      <c r="J14" s="5"/>
      <c r="K14" s="5"/>
      <c r="L14" s="5">
        <f>C14+F14+I14</f>
        <v>8028</v>
      </c>
      <c r="M14" s="5"/>
      <c r="N14" s="5"/>
      <c r="O14" s="178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80"/>
      <c r="AA14" s="183"/>
    </row>
    <row r="15" spans="1:27" s="11" customFormat="1" ht="15.75">
      <c r="A15" s="132">
        <v>12</v>
      </c>
      <c r="B15" s="111" t="s">
        <v>257</v>
      </c>
      <c r="C15" s="5">
        <f>Bevételek!C216</f>
        <v>0</v>
      </c>
      <c r="D15" s="5"/>
      <c r="E15" s="5"/>
      <c r="F15" s="5">
        <f>Bevételek!C217</f>
        <v>0</v>
      </c>
      <c r="G15" s="5"/>
      <c r="H15" s="5"/>
      <c r="I15" s="5">
        <f>Bevételek!C218</f>
        <v>0</v>
      </c>
      <c r="J15" s="5"/>
      <c r="K15" s="5"/>
      <c r="L15" s="5">
        <f>C15+F15+I15</f>
        <v>0</v>
      </c>
      <c r="M15" s="5"/>
      <c r="N15" s="5"/>
      <c r="O15" s="178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81"/>
      <c r="AA15" s="184"/>
    </row>
    <row r="16" spans="1:27" s="11" customFormat="1" ht="31.5">
      <c r="A16" s="132">
        <v>13</v>
      </c>
      <c r="B16" s="68" t="s">
        <v>454</v>
      </c>
      <c r="C16" s="5"/>
      <c r="D16" s="5"/>
      <c r="E16" s="5"/>
      <c r="F16" s="5"/>
      <c r="G16" s="5"/>
      <c r="H16" s="5"/>
      <c r="I16" s="5"/>
      <c r="J16" s="5"/>
      <c r="K16" s="5"/>
      <c r="L16" s="5">
        <f>Bevételek!C230</f>
        <v>0</v>
      </c>
      <c r="M16" s="5"/>
      <c r="N16" s="5"/>
      <c r="O16" s="68" t="s">
        <v>455</v>
      </c>
      <c r="P16" s="93"/>
      <c r="Q16" s="93"/>
      <c r="R16" s="93"/>
      <c r="S16" s="93"/>
      <c r="T16" s="93"/>
      <c r="U16" s="93"/>
      <c r="V16" s="93"/>
      <c r="W16" s="93"/>
      <c r="X16" s="93"/>
      <c r="Y16" s="93">
        <f>Kiadás!C138</f>
        <v>0</v>
      </c>
      <c r="Z16" s="136"/>
      <c r="AA16" s="129"/>
    </row>
    <row r="17" spans="1:27" s="11" customFormat="1" ht="31.5">
      <c r="A17" s="132">
        <v>14</v>
      </c>
      <c r="B17" s="109" t="s">
        <v>10</v>
      </c>
      <c r="C17" s="14">
        <f aca="true" t="shared" si="3" ref="C17:N17">C12+C14+C15+C16</f>
        <v>7598</v>
      </c>
      <c r="D17" s="14">
        <f t="shared" si="3"/>
        <v>0</v>
      </c>
      <c r="E17" s="14">
        <f t="shared" si="3"/>
        <v>0</v>
      </c>
      <c r="F17" s="14">
        <f t="shared" si="3"/>
        <v>37346</v>
      </c>
      <c r="G17" s="14">
        <f t="shared" si="3"/>
        <v>0</v>
      </c>
      <c r="H17" s="14">
        <f t="shared" si="3"/>
        <v>0</v>
      </c>
      <c r="I17" s="14">
        <f t="shared" si="3"/>
        <v>1811</v>
      </c>
      <c r="J17" s="14">
        <f t="shared" si="3"/>
        <v>0</v>
      </c>
      <c r="K17" s="14">
        <f t="shared" si="3"/>
        <v>0</v>
      </c>
      <c r="L17" s="14">
        <f t="shared" si="3"/>
        <v>46755</v>
      </c>
      <c r="M17" s="14">
        <f t="shared" si="3"/>
        <v>0</v>
      </c>
      <c r="N17" s="14">
        <f t="shared" si="3"/>
        <v>0</v>
      </c>
      <c r="O17" s="109" t="s">
        <v>11</v>
      </c>
      <c r="P17" s="14">
        <f>P12+P13+P16</f>
        <v>7598</v>
      </c>
      <c r="Q17" s="14">
        <f aca="true" t="shared" si="4" ref="Q17:AA17">Q12+Q13+Q16</f>
        <v>0</v>
      </c>
      <c r="R17" s="14">
        <f t="shared" si="4"/>
        <v>0</v>
      </c>
      <c r="S17" s="14">
        <f t="shared" si="4"/>
        <v>37346</v>
      </c>
      <c r="T17" s="14">
        <f t="shared" si="4"/>
        <v>0</v>
      </c>
      <c r="U17" s="14">
        <f t="shared" si="4"/>
        <v>0</v>
      </c>
      <c r="V17" s="14">
        <f t="shared" si="4"/>
        <v>1811</v>
      </c>
      <c r="W17" s="14">
        <f t="shared" si="4"/>
        <v>0</v>
      </c>
      <c r="X17" s="14">
        <f t="shared" si="4"/>
        <v>0</v>
      </c>
      <c r="Y17" s="14">
        <f t="shared" si="4"/>
        <v>46755</v>
      </c>
      <c r="Z17" s="14">
        <f t="shared" si="4"/>
        <v>0</v>
      </c>
      <c r="AA17" s="14">
        <f t="shared" si="4"/>
        <v>0</v>
      </c>
    </row>
    <row r="18" spans="1:27" s="114" customFormat="1" ht="16.5">
      <c r="A18" s="132">
        <v>15</v>
      </c>
      <c r="B18" s="171" t="s">
        <v>259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0" t="s">
        <v>167</v>
      </c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13"/>
      <c r="AA18" s="115"/>
    </row>
    <row r="19" spans="1:27" s="11" customFormat="1" ht="31.5">
      <c r="A19" s="132">
        <v>16</v>
      </c>
      <c r="B19" s="108" t="s">
        <v>162</v>
      </c>
      <c r="C19" s="5">
        <f>Bevételek!C78</f>
        <v>0</v>
      </c>
      <c r="D19" s="5"/>
      <c r="E19" s="5"/>
      <c r="F19" s="5">
        <f>Bevételek!C79</f>
        <v>2</v>
      </c>
      <c r="G19" s="5"/>
      <c r="H19" s="5"/>
      <c r="I19" s="5">
        <f>Bevételek!C80</f>
        <v>0</v>
      </c>
      <c r="J19" s="5"/>
      <c r="K19" s="5"/>
      <c r="L19" s="5">
        <f>C19+F19+I19</f>
        <v>2</v>
      </c>
      <c r="M19" s="5"/>
      <c r="N19" s="5"/>
      <c r="O19" s="108" t="s">
        <v>160</v>
      </c>
      <c r="P19" s="5">
        <f>Kiadás!C108</f>
        <v>0</v>
      </c>
      <c r="Q19" s="5"/>
      <c r="R19" s="5"/>
      <c r="S19" s="5">
        <f>Kiadás!C109</f>
        <v>2360</v>
      </c>
      <c r="T19" s="5"/>
      <c r="U19" s="5"/>
      <c r="V19" s="5">
        <f>Kiadás!C110</f>
        <v>0</v>
      </c>
      <c r="W19" s="5"/>
      <c r="X19" s="5"/>
      <c r="Y19" s="5">
        <f>P19+S19+V19</f>
        <v>2360</v>
      </c>
      <c r="Z19" s="134"/>
      <c r="AA19" s="5"/>
    </row>
    <row r="20" spans="1:27" s="11" customFormat="1" ht="15.75">
      <c r="A20" s="132">
        <v>17</v>
      </c>
      <c r="B20" s="108" t="s">
        <v>79</v>
      </c>
      <c r="C20" s="5">
        <f>Bevételek!C167</f>
        <v>0</v>
      </c>
      <c r="D20" s="5"/>
      <c r="E20" s="5"/>
      <c r="F20" s="5">
        <f>Bevételek!C168</f>
        <v>732</v>
      </c>
      <c r="G20" s="5"/>
      <c r="H20" s="5"/>
      <c r="I20" s="5">
        <f>Bevételek!C169</f>
        <v>0</v>
      </c>
      <c r="J20" s="5"/>
      <c r="K20" s="5"/>
      <c r="L20" s="5">
        <f>C20+F20+I20</f>
        <v>732</v>
      </c>
      <c r="M20" s="5"/>
      <c r="N20" s="5"/>
      <c r="O20" s="108" t="s">
        <v>80</v>
      </c>
      <c r="P20" s="5">
        <f>Kiadás!C112</f>
        <v>0</v>
      </c>
      <c r="Q20" s="5"/>
      <c r="R20" s="5"/>
      <c r="S20" s="5">
        <f>Kiadás!C113</f>
        <v>17906</v>
      </c>
      <c r="T20" s="5"/>
      <c r="U20" s="5"/>
      <c r="V20" s="5">
        <f>Kiadás!C114</f>
        <v>0</v>
      </c>
      <c r="W20" s="5"/>
      <c r="X20" s="5"/>
      <c r="Y20" s="5">
        <f>P20+S20+V20</f>
        <v>17906</v>
      </c>
      <c r="Z20" s="134"/>
      <c r="AA20" s="5"/>
    </row>
    <row r="21" spans="1:27" s="11" customFormat="1" ht="31.5">
      <c r="A21" s="132">
        <v>18</v>
      </c>
      <c r="B21" s="108" t="s">
        <v>265</v>
      </c>
      <c r="C21" s="5">
        <f>Bevételek!C196</f>
        <v>0</v>
      </c>
      <c r="D21" s="5"/>
      <c r="E21" s="5"/>
      <c r="F21" s="5">
        <f>Bevételek!C197</f>
        <v>4134</v>
      </c>
      <c r="G21" s="5"/>
      <c r="H21" s="5"/>
      <c r="I21" s="5">
        <f>Bevételek!C198</f>
        <v>200</v>
      </c>
      <c r="J21" s="5"/>
      <c r="K21" s="5"/>
      <c r="L21" s="5">
        <f>C21+F21+I21</f>
        <v>4334</v>
      </c>
      <c r="M21" s="5"/>
      <c r="N21" s="5"/>
      <c r="O21" s="108" t="s">
        <v>82</v>
      </c>
      <c r="P21" s="5">
        <f>Kiadás!C116</f>
        <v>0</v>
      </c>
      <c r="Q21" s="5"/>
      <c r="R21" s="5"/>
      <c r="S21" s="5">
        <f>Kiadás!C117</f>
        <v>81</v>
      </c>
      <c r="T21" s="5"/>
      <c r="U21" s="5"/>
      <c r="V21" s="5">
        <f>Kiadás!C118</f>
        <v>200</v>
      </c>
      <c r="W21" s="5"/>
      <c r="X21" s="5"/>
      <c r="Y21" s="5">
        <f>P21+S21+V21</f>
        <v>281</v>
      </c>
      <c r="Z21" s="134"/>
      <c r="AA21" s="5"/>
    </row>
    <row r="22" spans="1:27" s="11" customFormat="1" ht="15.75">
      <c r="A22" s="132">
        <v>19</v>
      </c>
      <c r="B22" s="109" t="s">
        <v>126</v>
      </c>
      <c r="C22" s="13">
        <f>SUM(C19:C21)</f>
        <v>0</v>
      </c>
      <c r="D22" s="13">
        <f aca="true" t="shared" si="5" ref="D22:N22">SUM(D19:D21)</f>
        <v>0</v>
      </c>
      <c r="E22" s="13">
        <f t="shared" si="5"/>
        <v>0</v>
      </c>
      <c r="F22" s="13">
        <f t="shared" si="5"/>
        <v>4868</v>
      </c>
      <c r="G22" s="13">
        <f t="shared" si="5"/>
        <v>0</v>
      </c>
      <c r="H22" s="13">
        <f t="shared" si="5"/>
        <v>0</v>
      </c>
      <c r="I22" s="13">
        <f t="shared" si="5"/>
        <v>200</v>
      </c>
      <c r="J22" s="13">
        <f t="shared" si="5"/>
        <v>0</v>
      </c>
      <c r="K22" s="13">
        <f t="shared" si="5"/>
        <v>0</v>
      </c>
      <c r="L22" s="13">
        <f t="shared" si="5"/>
        <v>5068</v>
      </c>
      <c r="M22" s="13">
        <f t="shared" si="5"/>
        <v>0</v>
      </c>
      <c r="N22" s="13">
        <f t="shared" si="5"/>
        <v>0</v>
      </c>
      <c r="O22" s="109" t="s">
        <v>127</v>
      </c>
      <c r="P22" s="13">
        <f>SUM(P19:P21)</f>
        <v>0</v>
      </c>
      <c r="Q22" s="13">
        <f aca="true" t="shared" si="6" ref="Q22:AA22">SUM(Q19:Q21)</f>
        <v>0</v>
      </c>
      <c r="R22" s="13">
        <f t="shared" si="6"/>
        <v>0</v>
      </c>
      <c r="S22" s="13">
        <f t="shared" si="6"/>
        <v>20347</v>
      </c>
      <c r="T22" s="13">
        <f t="shared" si="6"/>
        <v>0</v>
      </c>
      <c r="U22" s="13">
        <f t="shared" si="6"/>
        <v>0</v>
      </c>
      <c r="V22" s="13">
        <f t="shared" si="6"/>
        <v>200</v>
      </c>
      <c r="W22" s="13">
        <f t="shared" si="6"/>
        <v>0</v>
      </c>
      <c r="X22" s="13">
        <f t="shared" si="6"/>
        <v>0</v>
      </c>
      <c r="Y22" s="13">
        <f t="shared" si="6"/>
        <v>20547</v>
      </c>
      <c r="Z22" s="135">
        <f t="shared" si="6"/>
        <v>0</v>
      </c>
      <c r="AA22" s="13">
        <f t="shared" si="6"/>
        <v>0</v>
      </c>
    </row>
    <row r="23" spans="1:27" s="11" customFormat="1" ht="15.75">
      <c r="A23" s="132">
        <v>20</v>
      </c>
      <c r="B23" s="111" t="s">
        <v>266</v>
      </c>
      <c r="C23" s="112">
        <f>C22-P22</f>
        <v>0</v>
      </c>
      <c r="D23" s="112">
        <f aca="true" t="shared" si="7" ref="D23:N23">D22-Q22</f>
        <v>0</v>
      </c>
      <c r="E23" s="112">
        <f t="shared" si="7"/>
        <v>0</v>
      </c>
      <c r="F23" s="112">
        <f t="shared" si="7"/>
        <v>-15479</v>
      </c>
      <c r="G23" s="112">
        <f t="shared" si="7"/>
        <v>0</v>
      </c>
      <c r="H23" s="112">
        <f t="shared" si="7"/>
        <v>0</v>
      </c>
      <c r="I23" s="112">
        <f t="shared" si="7"/>
        <v>0</v>
      </c>
      <c r="J23" s="112">
        <f t="shared" si="7"/>
        <v>0</v>
      </c>
      <c r="K23" s="112">
        <f t="shared" si="7"/>
        <v>0</v>
      </c>
      <c r="L23" s="112">
        <f t="shared" si="7"/>
        <v>-15479</v>
      </c>
      <c r="M23" s="112">
        <f t="shared" si="7"/>
        <v>0</v>
      </c>
      <c r="N23" s="112">
        <f t="shared" si="7"/>
        <v>0</v>
      </c>
      <c r="O23" s="178" t="s">
        <v>258</v>
      </c>
      <c r="P23" s="177">
        <f>Kiadás!C135</f>
        <v>0</v>
      </c>
      <c r="Q23" s="177"/>
      <c r="R23" s="177"/>
      <c r="S23" s="177">
        <f>Kiadás!C136</f>
        <v>0</v>
      </c>
      <c r="T23" s="177"/>
      <c r="U23" s="177"/>
      <c r="V23" s="177">
        <f>Kiadás!C137</f>
        <v>0</v>
      </c>
      <c r="W23" s="177"/>
      <c r="X23" s="177"/>
      <c r="Y23" s="177">
        <f>P23+S23+V23</f>
        <v>0</v>
      </c>
      <c r="Z23" s="179"/>
      <c r="AA23" s="182"/>
    </row>
    <row r="24" spans="1:27" s="11" customFormat="1" ht="15.75">
      <c r="A24" s="132">
        <v>21</v>
      </c>
      <c r="B24" s="111" t="s">
        <v>256</v>
      </c>
      <c r="C24" s="5">
        <f>Bevételek!C207</f>
        <v>0</v>
      </c>
      <c r="D24" s="5"/>
      <c r="E24" s="5"/>
      <c r="F24" s="5">
        <f>Bevételek!C208</f>
        <v>5512</v>
      </c>
      <c r="G24" s="5"/>
      <c r="H24" s="5"/>
      <c r="I24" s="5">
        <f>Bevételek!C209</f>
        <v>0</v>
      </c>
      <c r="J24" s="5"/>
      <c r="K24" s="5"/>
      <c r="L24" s="5">
        <f>C24+F24+I24</f>
        <v>5512</v>
      </c>
      <c r="M24" s="5"/>
      <c r="N24" s="5"/>
      <c r="O24" s="178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80"/>
      <c r="AA24" s="183"/>
    </row>
    <row r="25" spans="1:27" s="11" customFormat="1" ht="15.75">
      <c r="A25" s="132">
        <v>22</v>
      </c>
      <c r="B25" s="111" t="s">
        <v>257</v>
      </c>
      <c r="C25" s="5">
        <f>Bevételek!C227</f>
        <v>0</v>
      </c>
      <c r="D25" s="5"/>
      <c r="E25" s="5"/>
      <c r="F25" s="5">
        <f>Bevételek!C228</f>
        <v>9967</v>
      </c>
      <c r="G25" s="5"/>
      <c r="H25" s="5"/>
      <c r="I25" s="5">
        <f>Bevételek!C229</f>
        <v>0</v>
      </c>
      <c r="J25" s="5"/>
      <c r="K25" s="5"/>
      <c r="L25" s="5">
        <f>C25+F25+I25</f>
        <v>9967</v>
      </c>
      <c r="M25" s="5"/>
      <c r="N25" s="5"/>
      <c r="O25" s="178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81"/>
      <c r="AA25" s="184"/>
    </row>
    <row r="26" spans="1:27" s="11" customFormat="1" ht="31.5">
      <c r="A26" s="132">
        <v>23</v>
      </c>
      <c r="B26" s="109" t="s">
        <v>12</v>
      </c>
      <c r="C26" s="14">
        <f>C22+C24+C25</f>
        <v>0</v>
      </c>
      <c r="D26" s="14">
        <f aca="true" t="shared" si="8" ref="D26:N26">D22+D24+D25</f>
        <v>0</v>
      </c>
      <c r="E26" s="14">
        <f t="shared" si="8"/>
        <v>0</v>
      </c>
      <c r="F26" s="14">
        <f t="shared" si="8"/>
        <v>20347</v>
      </c>
      <c r="G26" s="14">
        <f t="shared" si="8"/>
        <v>0</v>
      </c>
      <c r="H26" s="14">
        <f t="shared" si="8"/>
        <v>0</v>
      </c>
      <c r="I26" s="14">
        <f t="shared" si="8"/>
        <v>200</v>
      </c>
      <c r="J26" s="14">
        <f t="shared" si="8"/>
        <v>0</v>
      </c>
      <c r="K26" s="14">
        <f t="shared" si="8"/>
        <v>0</v>
      </c>
      <c r="L26" s="14">
        <f t="shared" si="8"/>
        <v>20547</v>
      </c>
      <c r="M26" s="14">
        <f t="shared" si="8"/>
        <v>0</v>
      </c>
      <c r="N26" s="14">
        <f t="shared" si="8"/>
        <v>0</v>
      </c>
      <c r="O26" s="109" t="s">
        <v>13</v>
      </c>
      <c r="P26" s="14">
        <f>P22+P23</f>
        <v>0</v>
      </c>
      <c r="Q26" s="14">
        <f aca="true" t="shared" si="9" ref="Q26:AA26">Q22+Q23</f>
        <v>0</v>
      </c>
      <c r="R26" s="14">
        <f t="shared" si="9"/>
        <v>0</v>
      </c>
      <c r="S26" s="14">
        <f t="shared" si="9"/>
        <v>20347</v>
      </c>
      <c r="T26" s="14">
        <f t="shared" si="9"/>
        <v>0</v>
      </c>
      <c r="U26" s="14">
        <f t="shared" si="9"/>
        <v>0</v>
      </c>
      <c r="V26" s="14">
        <f t="shared" si="9"/>
        <v>200</v>
      </c>
      <c r="W26" s="14">
        <f t="shared" si="9"/>
        <v>0</v>
      </c>
      <c r="X26" s="14">
        <f t="shared" si="9"/>
        <v>0</v>
      </c>
      <c r="Y26" s="14">
        <f t="shared" si="9"/>
        <v>20547</v>
      </c>
      <c r="Z26" s="137">
        <f t="shared" si="9"/>
        <v>0</v>
      </c>
      <c r="AA26" s="14">
        <f t="shared" si="9"/>
        <v>0</v>
      </c>
    </row>
    <row r="27" spans="1:27" s="114" customFormat="1" ht="16.5">
      <c r="A27" s="132">
        <v>24</v>
      </c>
      <c r="B27" s="170" t="s">
        <v>261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 t="s">
        <v>262</v>
      </c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13"/>
      <c r="AA27" s="115"/>
    </row>
    <row r="28" spans="1:27" s="11" customFormat="1" ht="15.75">
      <c r="A28" s="132">
        <v>25</v>
      </c>
      <c r="B28" s="108" t="s">
        <v>263</v>
      </c>
      <c r="C28" s="5">
        <f>C12+C22</f>
        <v>7598</v>
      </c>
      <c r="D28" s="5">
        <f aca="true" t="shared" si="10" ref="D28:N28">D12+D22</f>
        <v>0</v>
      </c>
      <c r="E28" s="5">
        <f t="shared" si="10"/>
        <v>0</v>
      </c>
      <c r="F28" s="5">
        <f t="shared" si="10"/>
        <v>34186</v>
      </c>
      <c r="G28" s="5">
        <f t="shared" si="10"/>
        <v>0</v>
      </c>
      <c r="H28" s="5">
        <f t="shared" si="10"/>
        <v>0</v>
      </c>
      <c r="I28" s="5">
        <f t="shared" si="10"/>
        <v>2011</v>
      </c>
      <c r="J28" s="5">
        <f t="shared" si="10"/>
        <v>0</v>
      </c>
      <c r="K28" s="5">
        <f t="shared" si="10"/>
        <v>0</v>
      </c>
      <c r="L28" s="5">
        <f t="shared" si="10"/>
        <v>43795</v>
      </c>
      <c r="M28" s="5">
        <f t="shared" si="10"/>
        <v>0</v>
      </c>
      <c r="N28" s="5">
        <f t="shared" si="10"/>
        <v>0</v>
      </c>
      <c r="O28" s="108" t="s">
        <v>264</v>
      </c>
      <c r="P28" s="5">
        <f>P12+P22</f>
        <v>7598</v>
      </c>
      <c r="Q28" s="5">
        <f aca="true" t="shared" si="11" ref="Q28:AA28">Q12+Q22</f>
        <v>0</v>
      </c>
      <c r="R28" s="5">
        <f t="shared" si="11"/>
        <v>0</v>
      </c>
      <c r="S28" s="5">
        <f t="shared" si="11"/>
        <v>57693</v>
      </c>
      <c r="T28" s="5">
        <f t="shared" si="11"/>
        <v>0</v>
      </c>
      <c r="U28" s="5">
        <f t="shared" si="11"/>
        <v>0</v>
      </c>
      <c r="V28" s="5">
        <f t="shared" si="11"/>
        <v>2011</v>
      </c>
      <c r="W28" s="5">
        <f t="shared" si="11"/>
        <v>0</v>
      </c>
      <c r="X28" s="5">
        <f t="shared" si="11"/>
        <v>0</v>
      </c>
      <c r="Y28" s="5">
        <f t="shared" si="11"/>
        <v>67302</v>
      </c>
      <c r="Z28" s="134">
        <f t="shared" si="11"/>
        <v>0</v>
      </c>
      <c r="AA28" s="5">
        <f t="shared" si="11"/>
        <v>0</v>
      </c>
    </row>
    <row r="29" spans="1:27" s="11" customFormat="1" ht="15.75">
      <c r="A29" s="132">
        <v>26</v>
      </c>
      <c r="B29" s="111" t="s">
        <v>266</v>
      </c>
      <c r="C29" s="112">
        <f>C28-P28</f>
        <v>0</v>
      </c>
      <c r="D29" s="112">
        <f aca="true" t="shared" si="12" ref="D29:N29">D28-Q28</f>
        <v>0</v>
      </c>
      <c r="E29" s="112">
        <f t="shared" si="12"/>
        <v>0</v>
      </c>
      <c r="F29" s="112">
        <f t="shared" si="12"/>
        <v>-23507</v>
      </c>
      <c r="G29" s="112">
        <f t="shared" si="12"/>
        <v>0</v>
      </c>
      <c r="H29" s="112">
        <f t="shared" si="12"/>
        <v>0</v>
      </c>
      <c r="I29" s="112">
        <f t="shared" si="12"/>
        <v>0</v>
      </c>
      <c r="J29" s="112">
        <f t="shared" si="12"/>
        <v>0</v>
      </c>
      <c r="K29" s="112">
        <f t="shared" si="12"/>
        <v>0</v>
      </c>
      <c r="L29" s="112">
        <f t="shared" si="12"/>
        <v>-23507</v>
      </c>
      <c r="M29" s="112">
        <f t="shared" si="12"/>
        <v>0</v>
      </c>
      <c r="N29" s="112">
        <f t="shared" si="12"/>
        <v>0</v>
      </c>
      <c r="O29" s="178" t="s">
        <v>258</v>
      </c>
      <c r="P29" s="177">
        <f>P13+P23</f>
        <v>0</v>
      </c>
      <c r="Q29" s="177">
        <f aca="true" t="shared" si="13" ref="Q29:AA29">Q13+Q23</f>
        <v>0</v>
      </c>
      <c r="R29" s="177">
        <f t="shared" si="13"/>
        <v>0</v>
      </c>
      <c r="S29" s="177">
        <f t="shared" si="13"/>
        <v>0</v>
      </c>
      <c r="T29" s="177">
        <f t="shared" si="13"/>
        <v>0</v>
      </c>
      <c r="U29" s="177">
        <f t="shared" si="13"/>
        <v>0</v>
      </c>
      <c r="V29" s="177">
        <f t="shared" si="13"/>
        <v>0</v>
      </c>
      <c r="W29" s="177">
        <f t="shared" si="13"/>
        <v>0</v>
      </c>
      <c r="X29" s="177">
        <f t="shared" si="13"/>
        <v>0</v>
      </c>
      <c r="Y29" s="177">
        <f t="shared" si="13"/>
        <v>0</v>
      </c>
      <c r="Z29" s="179">
        <f t="shared" si="13"/>
        <v>0</v>
      </c>
      <c r="AA29" s="182">
        <f t="shared" si="13"/>
        <v>0</v>
      </c>
    </row>
    <row r="30" spans="1:27" s="11" customFormat="1" ht="15.75">
      <c r="A30" s="132">
        <v>27</v>
      </c>
      <c r="B30" s="111" t="s">
        <v>256</v>
      </c>
      <c r="C30" s="5">
        <f>C14+C24</f>
        <v>0</v>
      </c>
      <c r="D30" s="5">
        <f aca="true" t="shared" si="14" ref="D30:N30">D14+D24</f>
        <v>0</v>
      </c>
      <c r="E30" s="5">
        <f t="shared" si="14"/>
        <v>0</v>
      </c>
      <c r="F30" s="5">
        <f t="shared" si="14"/>
        <v>13540</v>
      </c>
      <c r="G30" s="5">
        <f t="shared" si="14"/>
        <v>0</v>
      </c>
      <c r="H30" s="5">
        <f t="shared" si="14"/>
        <v>0</v>
      </c>
      <c r="I30" s="5">
        <f t="shared" si="14"/>
        <v>0</v>
      </c>
      <c r="J30" s="5">
        <f t="shared" si="14"/>
        <v>0</v>
      </c>
      <c r="K30" s="5">
        <f t="shared" si="14"/>
        <v>0</v>
      </c>
      <c r="L30" s="5">
        <f t="shared" si="14"/>
        <v>13540</v>
      </c>
      <c r="M30" s="5">
        <f t="shared" si="14"/>
        <v>0</v>
      </c>
      <c r="N30" s="5">
        <f t="shared" si="14"/>
        <v>0</v>
      </c>
      <c r="O30" s="178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80"/>
      <c r="AA30" s="183"/>
    </row>
    <row r="31" spans="1:27" s="11" customFormat="1" ht="15.75">
      <c r="A31" s="132">
        <v>28</v>
      </c>
      <c r="B31" s="111" t="s">
        <v>257</v>
      </c>
      <c r="C31" s="5">
        <f>C15+C25</f>
        <v>0</v>
      </c>
      <c r="D31" s="5">
        <f aca="true" t="shared" si="15" ref="D31:N31">D15+D25</f>
        <v>0</v>
      </c>
      <c r="E31" s="5">
        <f t="shared" si="15"/>
        <v>0</v>
      </c>
      <c r="F31" s="5">
        <f t="shared" si="15"/>
        <v>9967</v>
      </c>
      <c r="G31" s="5">
        <f t="shared" si="15"/>
        <v>0</v>
      </c>
      <c r="H31" s="5">
        <f t="shared" si="15"/>
        <v>0</v>
      </c>
      <c r="I31" s="5">
        <f t="shared" si="15"/>
        <v>0</v>
      </c>
      <c r="J31" s="5">
        <f t="shared" si="15"/>
        <v>0</v>
      </c>
      <c r="K31" s="5">
        <f t="shared" si="15"/>
        <v>0</v>
      </c>
      <c r="L31" s="5">
        <f t="shared" si="15"/>
        <v>9967</v>
      </c>
      <c r="M31" s="5">
        <f t="shared" si="15"/>
        <v>0</v>
      </c>
      <c r="N31" s="5">
        <f t="shared" si="15"/>
        <v>0</v>
      </c>
      <c r="O31" s="178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81"/>
      <c r="AA31" s="184"/>
    </row>
    <row r="32" spans="1:27" s="11" customFormat="1" ht="31.5">
      <c r="A32" s="132">
        <v>29</v>
      </c>
      <c r="B32" s="68" t="s">
        <v>454</v>
      </c>
      <c r="C32" s="5">
        <f>C16</f>
        <v>0</v>
      </c>
      <c r="D32" s="5">
        <f aca="true" t="shared" si="16" ref="D32:N32">D16</f>
        <v>0</v>
      </c>
      <c r="E32" s="5">
        <f t="shared" si="16"/>
        <v>0</v>
      </c>
      <c r="F32" s="5">
        <f t="shared" si="16"/>
        <v>0</v>
      </c>
      <c r="G32" s="5">
        <f t="shared" si="16"/>
        <v>0</v>
      </c>
      <c r="H32" s="5">
        <f t="shared" si="16"/>
        <v>0</v>
      </c>
      <c r="I32" s="5">
        <f t="shared" si="16"/>
        <v>0</v>
      </c>
      <c r="J32" s="5">
        <f t="shared" si="16"/>
        <v>0</v>
      </c>
      <c r="K32" s="5">
        <f t="shared" si="16"/>
        <v>0</v>
      </c>
      <c r="L32" s="5">
        <f t="shared" si="16"/>
        <v>0</v>
      </c>
      <c r="M32" s="5">
        <f t="shared" si="16"/>
        <v>0</v>
      </c>
      <c r="N32" s="5">
        <f t="shared" si="16"/>
        <v>0</v>
      </c>
      <c r="O32" s="68" t="s">
        <v>455</v>
      </c>
      <c r="P32" s="93">
        <f>P16</f>
        <v>0</v>
      </c>
      <c r="Q32" s="93">
        <f aca="true" t="shared" si="17" ref="Q32:AA32">Q16</f>
        <v>0</v>
      </c>
      <c r="R32" s="93">
        <f t="shared" si="17"/>
        <v>0</v>
      </c>
      <c r="S32" s="93">
        <f t="shared" si="17"/>
        <v>0</v>
      </c>
      <c r="T32" s="93">
        <f t="shared" si="17"/>
        <v>0</v>
      </c>
      <c r="U32" s="93">
        <f t="shared" si="17"/>
        <v>0</v>
      </c>
      <c r="V32" s="93">
        <f t="shared" si="17"/>
        <v>0</v>
      </c>
      <c r="W32" s="93">
        <f t="shared" si="17"/>
        <v>0</v>
      </c>
      <c r="X32" s="93">
        <f t="shared" si="17"/>
        <v>0</v>
      </c>
      <c r="Y32" s="93">
        <f t="shared" si="17"/>
        <v>0</v>
      </c>
      <c r="Z32" s="93">
        <f t="shared" si="17"/>
        <v>0</v>
      </c>
      <c r="AA32" s="93">
        <f t="shared" si="17"/>
        <v>0</v>
      </c>
    </row>
    <row r="33" spans="1:27" s="11" customFormat="1" ht="15.75">
      <c r="A33" s="132">
        <v>30</v>
      </c>
      <c r="B33" s="107" t="s">
        <v>7</v>
      </c>
      <c r="C33" s="14">
        <f>C28+C30+C31+C32</f>
        <v>7598</v>
      </c>
      <c r="D33" s="14">
        <f aca="true" t="shared" si="18" ref="D33:N33">D28+D30+D31+D32</f>
        <v>0</v>
      </c>
      <c r="E33" s="14">
        <f t="shared" si="18"/>
        <v>0</v>
      </c>
      <c r="F33" s="14">
        <f t="shared" si="18"/>
        <v>57693</v>
      </c>
      <c r="G33" s="14">
        <f t="shared" si="18"/>
        <v>0</v>
      </c>
      <c r="H33" s="14">
        <f t="shared" si="18"/>
        <v>0</v>
      </c>
      <c r="I33" s="14">
        <f t="shared" si="18"/>
        <v>2011</v>
      </c>
      <c r="J33" s="14">
        <f t="shared" si="18"/>
        <v>0</v>
      </c>
      <c r="K33" s="14">
        <f t="shared" si="18"/>
        <v>0</v>
      </c>
      <c r="L33" s="14">
        <f t="shared" si="18"/>
        <v>67302</v>
      </c>
      <c r="M33" s="14">
        <f t="shared" si="18"/>
        <v>0</v>
      </c>
      <c r="N33" s="14">
        <f t="shared" si="18"/>
        <v>0</v>
      </c>
      <c r="O33" s="107" t="s">
        <v>8</v>
      </c>
      <c r="P33" s="14">
        <f>SUM(P28:P32)</f>
        <v>7598</v>
      </c>
      <c r="Q33" s="14">
        <f aca="true" t="shared" si="19" ref="Q33:AA33">SUM(Q28:Q32)</f>
        <v>0</v>
      </c>
      <c r="R33" s="14">
        <f t="shared" si="19"/>
        <v>0</v>
      </c>
      <c r="S33" s="14">
        <f t="shared" si="19"/>
        <v>57693</v>
      </c>
      <c r="T33" s="14">
        <f t="shared" si="19"/>
        <v>0</v>
      </c>
      <c r="U33" s="14">
        <f t="shared" si="19"/>
        <v>0</v>
      </c>
      <c r="V33" s="14">
        <f t="shared" si="19"/>
        <v>2011</v>
      </c>
      <c r="W33" s="14">
        <f t="shared" si="19"/>
        <v>0</v>
      </c>
      <c r="X33" s="14">
        <f t="shared" si="19"/>
        <v>0</v>
      </c>
      <c r="Y33" s="14">
        <f t="shared" si="19"/>
        <v>67302</v>
      </c>
      <c r="Z33" s="14">
        <f t="shared" si="19"/>
        <v>0</v>
      </c>
      <c r="AA33" s="14">
        <f t="shared" si="19"/>
        <v>0</v>
      </c>
    </row>
    <row r="34" spans="12:14" ht="15">
      <c r="L34" s="45"/>
      <c r="M34" s="45"/>
      <c r="N34" s="45"/>
    </row>
    <row r="35" spans="12:14" ht="15">
      <c r="L35" s="45"/>
      <c r="M35" s="45"/>
      <c r="N35" s="45"/>
    </row>
  </sheetData>
  <sheetProtection/>
  <mergeCells count="68">
    <mergeCell ref="B1:AA1"/>
    <mergeCell ref="O6:Y6"/>
    <mergeCell ref="O18:Y18"/>
    <mergeCell ref="O27:Y27"/>
    <mergeCell ref="B4:B5"/>
    <mergeCell ref="O4:O5"/>
    <mergeCell ref="V23:V25"/>
    <mergeCell ref="W23:W25"/>
    <mergeCell ref="X23:X25"/>
    <mergeCell ref="Y23:Y25"/>
    <mergeCell ref="V29:V31"/>
    <mergeCell ref="W29:W31"/>
    <mergeCell ref="X29:X31"/>
    <mergeCell ref="Y29:Y31"/>
    <mergeCell ref="Z29:Z31"/>
    <mergeCell ref="AA29:AA31"/>
    <mergeCell ref="P29:P31"/>
    <mergeCell ref="Q29:Q31"/>
    <mergeCell ref="R29:R31"/>
    <mergeCell ref="S29:S31"/>
    <mergeCell ref="T29:T31"/>
    <mergeCell ref="U29:U31"/>
    <mergeCell ref="Z23:Z25"/>
    <mergeCell ref="AA23:AA25"/>
    <mergeCell ref="Z13:Z15"/>
    <mergeCell ref="AA13:AA15"/>
    <mergeCell ref="O23:O25"/>
    <mergeCell ref="O29:O31"/>
    <mergeCell ref="P23:P25"/>
    <mergeCell ref="Q23:Q25"/>
    <mergeCell ref="R23:R25"/>
    <mergeCell ref="S23:S25"/>
    <mergeCell ref="T23:T25"/>
    <mergeCell ref="U23:U25"/>
    <mergeCell ref="T13:T15"/>
    <mergeCell ref="U13:U15"/>
    <mergeCell ref="V13:V15"/>
    <mergeCell ref="W13:W15"/>
    <mergeCell ref="X13:X15"/>
    <mergeCell ref="Y13:Y15"/>
    <mergeCell ref="N10:N11"/>
    <mergeCell ref="O13:O15"/>
    <mergeCell ref="P13:P15"/>
    <mergeCell ref="Q13:Q15"/>
    <mergeCell ref="R13:R15"/>
    <mergeCell ref="S13:S15"/>
    <mergeCell ref="H10:H11"/>
    <mergeCell ref="I10:I11"/>
    <mergeCell ref="J10:J11"/>
    <mergeCell ref="K10:K11"/>
    <mergeCell ref="L10:L11"/>
    <mergeCell ref="M10:M11"/>
    <mergeCell ref="B10:B11"/>
    <mergeCell ref="C10:C11"/>
    <mergeCell ref="D10:D11"/>
    <mergeCell ref="E10:E11"/>
    <mergeCell ref="F10:F11"/>
    <mergeCell ref="G10:G11"/>
    <mergeCell ref="B6:N6"/>
    <mergeCell ref="B18:N18"/>
    <mergeCell ref="B27:N27"/>
    <mergeCell ref="V4:X4"/>
    <mergeCell ref="C4:E4"/>
    <mergeCell ref="F4:H4"/>
    <mergeCell ref="I4:K4"/>
    <mergeCell ref="L4:N4"/>
    <mergeCell ref="P4:R4"/>
    <mergeCell ref="S4:U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r:id="rId1"/>
  <headerFooter>
    <oddHeader>&amp;R&amp;"Arial,Normál"&amp;10 1. melléklet a 3/2013.(II.27.) önkormányzati rendelethez</oddHeader>
    <oddFooter>&amp;C&amp;P. oldal, összesen: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8.28125" style="60" customWidth="1"/>
    <col min="2" max="2" width="16.140625" style="60" customWidth="1"/>
    <col min="3" max="138" width="9.140625" style="59" customWidth="1"/>
    <col min="139" max="16384" width="9.140625" style="60" customWidth="1"/>
  </cols>
  <sheetData>
    <row r="1" spans="1:138" s="56" customFormat="1" ht="33" customHeight="1">
      <c r="A1" s="195" t="s">
        <v>477</v>
      </c>
      <c r="B1" s="19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</row>
    <row r="2" spans="2:138" s="57" customFormat="1" ht="21.75" customHeight="1">
      <c r="B2" s="58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</row>
    <row r="3" spans="1:138" s="62" customFormat="1" ht="30" customHeight="1">
      <c r="A3" s="84" t="s">
        <v>95</v>
      </c>
      <c r="B3" s="61" t="s">
        <v>96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</row>
    <row r="4" spans="1:138" s="62" customFormat="1" ht="31.5">
      <c r="A4" s="85" t="s">
        <v>97</v>
      </c>
      <c r="B4" s="63">
        <f>SUM(B5:B6)</f>
        <v>0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</row>
    <row r="5" spans="1:138" s="62" customFormat="1" ht="18">
      <c r="A5" s="86" t="s">
        <v>98</v>
      </c>
      <c r="B5" s="63">
        <v>0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</row>
    <row r="6" spans="1:138" s="62" customFormat="1" ht="18">
      <c r="A6" s="86" t="s">
        <v>99</v>
      </c>
      <c r="B6" s="63">
        <v>0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</row>
    <row r="7" spans="1:2" ht="31.5">
      <c r="A7" s="85" t="s">
        <v>100</v>
      </c>
      <c r="B7" s="63">
        <v>0</v>
      </c>
    </row>
    <row r="8" spans="1:2" ht="31.5">
      <c r="A8" s="87" t="s">
        <v>101</v>
      </c>
      <c r="B8" s="64">
        <f>SUM(B9:B10)</f>
        <v>0</v>
      </c>
    </row>
    <row r="9" spans="1:138" s="62" customFormat="1" ht="30">
      <c r="A9" s="88" t="s">
        <v>102</v>
      </c>
      <c r="B9" s="65">
        <v>0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</row>
    <row r="10" spans="1:138" s="62" customFormat="1" ht="30">
      <c r="A10" s="88" t="s">
        <v>103</v>
      </c>
      <c r="B10" s="65">
        <v>0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</row>
    <row r="11" spans="1:138" s="62" customFormat="1" ht="31.5">
      <c r="A11" s="87" t="s">
        <v>104</v>
      </c>
      <c r="B11" s="64">
        <v>0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</row>
    <row r="12" spans="1:138" s="62" customFormat="1" ht="31.5">
      <c r="A12" s="87" t="s">
        <v>105</v>
      </c>
      <c r="B12" s="64">
        <f>SUM(B13,B16,B19,B25,B22)</f>
        <v>0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</row>
    <row r="13" spans="1:2" ht="18">
      <c r="A13" s="88" t="s">
        <v>106</v>
      </c>
      <c r="B13" s="65">
        <v>0</v>
      </c>
    </row>
    <row r="14" spans="1:138" s="62" customFormat="1" ht="18">
      <c r="A14" s="89" t="s">
        <v>107</v>
      </c>
      <c r="B14" s="66">
        <v>0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</row>
    <row r="15" spans="1:138" s="62" customFormat="1" ht="25.5">
      <c r="A15" s="89" t="s">
        <v>108</v>
      </c>
      <c r="B15" s="66">
        <v>0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</row>
    <row r="16" spans="1:138" s="62" customFormat="1" ht="30">
      <c r="A16" s="88" t="s">
        <v>109</v>
      </c>
      <c r="B16" s="65">
        <f>SUM(B17:B18)</f>
        <v>0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</row>
    <row r="17" spans="1:138" s="62" customFormat="1" ht="18">
      <c r="A17" s="89" t="s">
        <v>107</v>
      </c>
      <c r="B17" s="66">
        <v>0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</row>
    <row r="18" spans="1:138" s="62" customFormat="1" ht="25.5">
      <c r="A18" s="89" t="s">
        <v>108</v>
      </c>
      <c r="B18" s="66">
        <v>0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</row>
    <row r="19" spans="1:138" s="62" customFormat="1" ht="18">
      <c r="A19" s="88" t="s">
        <v>168</v>
      </c>
      <c r="B19" s="65">
        <f>SUM(B20:B21)</f>
        <v>0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</row>
    <row r="20" spans="1:2" ht="18">
      <c r="A20" s="89" t="s">
        <v>107</v>
      </c>
      <c r="B20" s="66">
        <v>0</v>
      </c>
    </row>
    <row r="21" spans="1:138" s="62" customFormat="1" ht="25.5">
      <c r="A21" s="89" t="s">
        <v>108</v>
      </c>
      <c r="B21" s="66">
        <v>0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</row>
    <row r="22" spans="1:138" s="62" customFormat="1" ht="18">
      <c r="A22" s="88" t="s">
        <v>110</v>
      </c>
      <c r="B22" s="65">
        <f>SUM(B23:B24)</f>
        <v>0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</row>
    <row r="23" spans="1:2" ht="18">
      <c r="A23" s="89" t="s">
        <v>107</v>
      </c>
      <c r="B23" s="66">
        <v>0</v>
      </c>
    </row>
    <row r="24" spans="1:2" ht="25.5">
      <c r="A24" s="89" t="s">
        <v>108</v>
      </c>
      <c r="B24" s="66">
        <v>0</v>
      </c>
    </row>
    <row r="25" spans="1:2" ht="18">
      <c r="A25" s="88" t="s">
        <v>111</v>
      </c>
      <c r="B25" s="65">
        <f>SUM(B26:B27)</f>
        <v>0</v>
      </c>
    </row>
    <row r="26" spans="1:2" ht="18">
      <c r="A26" s="89" t="s">
        <v>107</v>
      </c>
      <c r="B26" s="66">
        <v>0</v>
      </c>
    </row>
    <row r="27" spans="1:2" ht="25.5">
      <c r="A27" s="89" t="s">
        <v>108</v>
      </c>
      <c r="B27" s="66">
        <v>0</v>
      </c>
    </row>
    <row r="28" spans="1:2" ht="31.5">
      <c r="A28" s="87" t="s">
        <v>112</v>
      </c>
      <c r="B28" s="64">
        <v>0</v>
      </c>
    </row>
    <row r="29" spans="1:2" ht="18">
      <c r="A29" s="90" t="s">
        <v>113</v>
      </c>
      <c r="B29" s="64">
        <f>SUM(B8,B11,B12,B28,B4,B7)</f>
        <v>0</v>
      </c>
    </row>
  </sheetData>
  <sheetProtection/>
  <mergeCells count="1">
    <mergeCell ref="A1:B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4. kimutatás
</oddHeader>
    <oddFooter>&amp;C&amp;P.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C231"/>
  <sheetViews>
    <sheetView zoomScalePageLayoutView="0" workbookViewId="0" topLeftCell="A79">
      <selection activeCell="C54" sqref="C54"/>
    </sheetView>
  </sheetViews>
  <sheetFormatPr defaultColWidth="9.140625" defaultRowHeight="15"/>
  <cols>
    <col min="1" max="1" width="54.7109375" style="16" customWidth="1"/>
    <col min="2" max="2" width="5.7109375" style="16" customWidth="1"/>
    <col min="3" max="3" width="22.421875" style="44" customWidth="1"/>
    <col min="4" max="16384" width="9.140625" style="16" customWidth="1"/>
  </cols>
  <sheetData>
    <row r="1" spans="1:3" ht="15.75">
      <c r="A1" s="188" t="s">
        <v>470</v>
      </c>
      <c r="B1" s="188"/>
      <c r="C1" s="188"/>
    </row>
    <row r="2" spans="1:3" ht="15.75">
      <c r="A2" s="189" t="s">
        <v>175</v>
      </c>
      <c r="B2" s="189"/>
      <c r="C2" s="189"/>
    </row>
    <row r="3" spans="1:3" ht="15.75">
      <c r="A3" s="49"/>
      <c r="B3" s="49"/>
      <c r="C3" s="49"/>
    </row>
    <row r="4" spans="1:3" s="10" customFormat="1" ht="15.75">
      <c r="A4" s="17" t="s">
        <v>9</v>
      </c>
      <c r="B4" s="17" t="s">
        <v>268</v>
      </c>
      <c r="C4" s="43" t="s">
        <v>4</v>
      </c>
    </row>
    <row r="5" spans="1:3" s="10" customFormat="1" ht="16.5">
      <c r="A5" s="72" t="s">
        <v>126</v>
      </c>
      <c r="B5" s="127"/>
      <c r="C5" s="98"/>
    </row>
    <row r="6" spans="1:3" s="10" customFormat="1" ht="15.75">
      <c r="A6" s="74" t="s">
        <v>136</v>
      </c>
      <c r="B6" s="17"/>
      <c r="C6" s="98"/>
    </row>
    <row r="7" spans="1:3" s="10" customFormat="1" ht="15.75">
      <c r="A7" s="71" t="s">
        <v>389</v>
      </c>
      <c r="B7" s="17"/>
      <c r="C7" s="98">
        <f>SUM(C9:C16)</f>
        <v>13856</v>
      </c>
    </row>
    <row r="8" spans="1:3" s="10" customFormat="1" ht="15.75">
      <c r="A8" s="103" t="s">
        <v>391</v>
      </c>
      <c r="B8" s="17"/>
      <c r="C8" s="98">
        <f>SUM(C9:C10)</f>
        <v>8090</v>
      </c>
    </row>
    <row r="9" spans="1:3" s="10" customFormat="1" ht="15.75">
      <c r="A9" s="103" t="s">
        <v>390</v>
      </c>
      <c r="B9" s="17">
        <v>1</v>
      </c>
      <c r="C9" s="98">
        <v>1768</v>
      </c>
    </row>
    <row r="10" spans="1:3" s="10" customFormat="1" ht="15.75">
      <c r="A10" s="103" t="s">
        <v>398</v>
      </c>
      <c r="B10" s="17">
        <v>2</v>
      </c>
      <c r="C10" s="98">
        <v>6322</v>
      </c>
    </row>
    <row r="11" spans="1:3" s="10" customFormat="1" ht="15.75">
      <c r="A11" s="103" t="s">
        <v>392</v>
      </c>
      <c r="B11" s="17">
        <v>2</v>
      </c>
      <c r="C11" s="98">
        <v>2175</v>
      </c>
    </row>
    <row r="12" spans="1:3" s="10" customFormat="1" ht="15.75">
      <c r="A12" s="103" t="s">
        <v>393</v>
      </c>
      <c r="B12" s="17">
        <v>2</v>
      </c>
      <c r="C12" s="98">
        <v>766</v>
      </c>
    </row>
    <row r="13" spans="1:3" s="10" customFormat="1" ht="15.75">
      <c r="A13" s="103" t="s">
        <v>394</v>
      </c>
      <c r="B13" s="17">
        <v>2</v>
      </c>
      <c r="C13" s="98">
        <v>100</v>
      </c>
    </row>
    <row r="14" spans="1:3" s="10" customFormat="1" ht="15.75">
      <c r="A14" s="103" t="s">
        <v>395</v>
      </c>
      <c r="B14" s="17">
        <v>2</v>
      </c>
      <c r="C14" s="98">
        <v>100</v>
      </c>
    </row>
    <row r="15" spans="1:3" s="10" customFormat="1" ht="15.75">
      <c r="A15" s="105" t="s">
        <v>396</v>
      </c>
      <c r="B15" s="17">
        <v>2</v>
      </c>
      <c r="C15" s="98">
        <v>-375</v>
      </c>
    </row>
    <row r="16" spans="1:3" s="10" customFormat="1" ht="15.75">
      <c r="A16" s="103" t="s">
        <v>397</v>
      </c>
      <c r="B16" s="17">
        <v>2</v>
      </c>
      <c r="C16" s="98">
        <v>3000</v>
      </c>
    </row>
    <row r="17" spans="1:3" s="10" customFormat="1" ht="15.75">
      <c r="A17" s="103" t="s">
        <v>401</v>
      </c>
      <c r="B17" s="17">
        <v>2</v>
      </c>
      <c r="C17" s="98"/>
    </row>
    <row r="18" spans="1:3" s="10" customFormat="1" ht="15.75">
      <c r="A18" s="71" t="s">
        <v>402</v>
      </c>
      <c r="B18" s="17">
        <v>2</v>
      </c>
      <c r="C18" s="98"/>
    </row>
    <row r="19" spans="1:3" s="10" customFormat="1" ht="15.75">
      <c r="A19" s="71" t="s">
        <v>403</v>
      </c>
      <c r="B19" s="17">
        <v>2</v>
      </c>
      <c r="C19" s="98"/>
    </row>
    <row r="20" spans="1:3" s="10" customFormat="1" ht="15.75">
      <c r="A20" s="71" t="s">
        <v>404</v>
      </c>
      <c r="B20" s="17">
        <v>1</v>
      </c>
      <c r="C20" s="98">
        <v>4836</v>
      </c>
    </row>
    <row r="21" spans="1:3" s="10" customFormat="1" ht="15.75">
      <c r="A21" s="71" t="s">
        <v>405</v>
      </c>
      <c r="B21" s="17"/>
      <c r="C21" s="98">
        <f>SUM(C22:C24)</f>
        <v>1047</v>
      </c>
    </row>
    <row r="22" spans="1:3" s="10" customFormat="1" ht="15.75">
      <c r="A22" s="103" t="s">
        <v>390</v>
      </c>
      <c r="B22" s="17">
        <v>1</v>
      </c>
      <c r="C22" s="98">
        <v>974</v>
      </c>
    </row>
    <row r="23" spans="1:3" s="10" customFormat="1" ht="15.75">
      <c r="A23" s="103" t="s">
        <v>398</v>
      </c>
      <c r="B23" s="17">
        <v>2</v>
      </c>
      <c r="C23" s="98">
        <v>73</v>
      </c>
    </row>
    <row r="24" spans="1:3" s="10" customFormat="1" ht="15.75">
      <c r="A24" s="103" t="s">
        <v>399</v>
      </c>
      <c r="B24" s="17">
        <v>3</v>
      </c>
      <c r="C24" s="98"/>
    </row>
    <row r="25" spans="1:3" s="10" customFormat="1" ht="15.75">
      <c r="A25" s="71" t="s">
        <v>406</v>
      </c>
      <c r="B25" s="17"/>
      <c r="C25" s="98">
        <f>SUM(C26:C27)</f>
        <v>664</v>
      </c>
    </row>
    <row r="26" spans="1:3" s="10" customFormat="1" ht="15.75">
      <c r="A26" s="103" t="s">
        <v>193</v>
      </c>
      <c r="B26" s="17">
        <v>2</v>
      </c>
      <c r="C26" s="98">
        <v>664</v>
      </c>
    </row>
    <row r="27" spans="1:3" s="10" customFormat="1" ht="15.75">
      <c r="A27" s="103" t="s">
        <v>194</v>
      </c>
      <c r="B27" s="17">
        <v>2</v>
      </c>
      <c r="C27" s="98"/>
    </row>
    <row r="28" spans="1:3" s="10" customFormat="1" ht="15.75">
      <c r="A28" s="71" t="s">
        <v>407</v>
      </c>
      <c r="B28" s="17">
        <v>2</v>
      </c>
      <c r="C28" s="98">
        <v>345</v>
      </c>
    </row>
    <row r="29" spans="1:3" s="10" customFormat="1" ht="15.75">
      <c r="A29" s="71" t="s">
        <v>408</v>
      </c>
      <c r="B29" s="17"/>
      <c r="C29" s="98">
        <f>SUM(C30:C34)</f>
        <v>21</v>
      </c>
    </row>
    <row r="30" spans="1:3" s="10" customFormat="1" ht="15.75">
      <c r="A30" s="103" t="s">
        <v>195</v>
      </c>
      <c r="B30" s="17">
        <v>2</v>
      </c>
      <c r="C30" s="98"/>
    </row>
    <row r="31" spans="1:3" s="10" customFormat="1" ht="15.75">
      <c r="A31" s="103" t="s">
        <v>196</v>
      </c>
      <c r="B31" s="17">
        <v>2</v>
      </c>
      <c r="C31" s="98"/>
    </row>
    <row r="32" spans="1:3" s="10" customFormat="1" ht="15.75">
      <c r="A32" s="103" t="s">
        <v>198</v>
      </c>
      <c r="B32" s="17">
        <v>2</v>
      </c>
      <c r="C32" s="98"/>
    </row>
    <row r="33" spans="1:3" s="10" customFormat="1" ht="15.75">
      <c r="A33" s="103" t="s">
        <v>199</v>
      </c>
      <c r="B33" s="17">
        <v>2</v>
      </c>
      <c r="C33" s="98"/>
    </row>
    <row r="34" spans="1:3" s="10" customFormat="1" ht="15.75">
      <c r="A34" s="103" t="s">
        <v>200</v>
      </c>
      <c r="B34" s="121">
        <v>2</v>
      </c>
      <c r="C34" s="98">
        <v>21</v>
      </c>
    </row>
    <row r="35" spans="1:3" s="10" customFormat="1" ht="15.75">
      <c r="A35" s="71" t="s">
        <v>462</v>
      </c>
      <c r="B35" s="121">
        <v>2</v>
      </c>
      <c r="C35" s="98"/>
    </row>
    <row r="36" spans="1:3" s="10" customFormat="1" ht="15.75">
      <c r="A36" s="71" t="s">
        <v>434</v>
      </c>
      <c r="B36" s="121"/>
      <c r="C36" s="98"/>
    </row>
    <row r="37" spans="1:3" s="10" customFormat="1" ht="15.75">
      <c r="A37" s="71" t="s">
        <v>400</v>
      </c>
      <c r="B37" s="121"/>
      <c r="C37" s="98">
        <f>C7+SUM(C17:C21)+C25+C28+C29+C36</f>
        <v>20769</v>
      </c>
    </row>
    <row r="38" spans="1:3" s="10" customFormat="1" ht="15.75">
      <c r="A38" s="71" t="s">
        <v>409</v>
      </c>
      <c r="B38" s="121"/>
      <c r="C38" s="98"/>
    </row>
    <row r="39" spans="1:3" s="10" customFormat="1" ht="31.5">
      <c r="A39" s="68" t="s">
        <v>410</v>
      </c>
      <c r="B39" s="121"/>
      <c r="C39" s="98"/>
    </row>
    <row r="40" spans="1:3" s="10" customFormat="1" ht="15.75">
      <c r="A40" s="71" t="s">
        <v>411</v>
      </c>
      <c r="B40" s="121"/>
      <c r="C40" s="98">
        <f>C41+C43+C46+C49</f>
        <v>4359</v>
      </c>
    </row>
    <row r="41" spans="1:3" s="10" customFormat="1" ht="31.5">
      <c r="A41" s="104" t="s">
        <v>424</v>
      </c>
      <c r="B41" s="17"/>
      <c r="C41" s="98">
        <f>SUM(C42)</f>
        <v>2465</v>
      </c>
    </row>
    <row r="42" spans="1:3" s="10" customFormat="1" ht="15.75">
      <c r="A42" s="103" t="s">
        <v>528</v>
      </c>
      <c r="B42" s="17">
        <v>2</v>
      </c>
      <c r="C42" s="98">
        <v>2465</v>
      </c>
    </row>
    <row r="43" spans="1:3" s="10" customFormat="1" ht="15.75">
      <c r="A43" s="103" t="s">
        <v>427</v>
      </c>
      <c r="B43" s="121"/>
      <c r="C43" s="98">
        <f>SUM(C44:C45)</f>
        <v>0</v>
      </c>
    </row>
    <row r="44" spans="1:3" s="10" customFormat="1" ht="15.75">
      <c r="A44" s="103" t="s">
        <v>412</v>
      </c>
      <c r="B44" s="121">
        <v>2</v>
      </c>
      <c r="C44" s="98"/>
    </row>
    <row r="45" spans="1:3" s="10" customFormat="1" ht="15.75">
      <c r="A45" s="103" t="s">
        <v>413</v>
      </c>
      <c r="B45" s="121">
        <v>2</v>
      </c>
      <c r="C45" s="98"/>
    </row>
    <row r="46" spans="1:3" s="10" customFormat="1" ht="15.75">
      <c r="A46" s="103" t="s">
        <v>429</v>
      </c>
      <c r="B46" s="121"/>
      <c r="C46" s="98">
        <f>SUM(C47:C48)</f>
        <v>1083</v>
      </c>
    </row>
    <row r="47" spans="1:3" s="10" customFormat="1" ht="15.75">
      <c r="A47" s="103" t="s">
        <v>414</v>
      </c>
      <c r="B47" s="121">
        <v>2</v>
      </c>
      <c r="C47" s="98">
        <v>1083</v>
      </c>
    </row>
    <row r="48" spans="1:3" s="10" customFormat="1" ht="15.75">
      <c r="A48" s="103" t="s">
        <v>205</v>
      </c>
      <c r="B48" s="121"/>
      <c r="C48" s="98"/>
    </row>
    <row r="49" spans="1:3" s="10" customFormat="1" ht="15.75">
      <c r="A49" s="103" t="s">
        <v>430</v>
      </c>
      <c r="B49" s="17"/>
      <c r="C49" s="98">
        <f>SUM(C50:C53)</f>
        <v>811</v>
      </c>
    </row>
    <row r="50" spans="1:3" s="10" customFormat="1" ht="15.75">
      <c r="A50" s="103" t="s">
        <v>415</v>
      </c>
      <c r="B50" s="128">
        <v>1</v>
      </c>
      <c r="C50" s="98"/>
    </row>
    <row r="51" spans="1:3" s="10" customFormat="1" ht="15.75">
      <c r="A51" s="103" t="s">
        <v>525</v>
      </c>
      <c r="B51" s="128">
        <v>2</v>
      </c>
      <c r="C51" s="98">
        <v>800</v>
      </c>
    </row>
    <row r="52" spans="1:3" s="10" customFormat="1" ht="15.75">
      <c r="A52" s="103" t="s">
        <v>529</v>
      </c>
      <c r="B52" s="128">
        <v>2</v>
      </c>
      <c r="C52" s="98">
        <v>11</v>
      </c>
    </row>
    <row r="53" spans="1:3" s="10" customFormat="1" ht="15.75">
      <c r="A53" s="103" t="s">
        <v>205</v>
      </c>
      <c r="B53" s="128">
        <v>2</v>
      </c>
      <c r="C53" s="98"/>
    </row>
    <row r="54" spans="1:3" s="10" customFormat="1" ht="15.75">
      <c r="A54" s="73" t="s">
        <v>136</v>
      </c>
      <c r="B54" s="123"/>
      <c r="C54" s="100">
        <f>SUM(C55:C55:C57)</f>
        <v>25128</v>
      </c>
    </row>
    <row r="55" spans="1:3" s="10" customFormat="1" ht="15.75">
      <c r="A55" s="104" t="s">
        <v>246</v>
      </c>
      <c r="B55" s="121">
        <v>1</v>
      </c>
      <c r="C55" s="98">
        <f>SUMIF($B$6:$B$54,"1",C$6:C$54)</f>
        <v>7578</v>
      </c>
    </row>
    <row r="56" spans="1:3" s="10" customFormat="1" ht="15.75">
      <c r="A56" s="104" t="s">
        <v>247</v>
      </c>
      <c r="B56" s="121">
        <v>2</v>
      </c>
      <c r="C56" s="98">
        <f>SUMIF($B$6:$B$54,"2",C$6:C$54)</f>
        <v>17550</v>
      </c>
    </row>
    <row r="57" spans="1:3" s="10" customFormat="1" ht="15.75">
      <c r="A57" s="104" t="s">
        <v>248</v>
      </c>
      <c r="B57" s="121">
        <v>3</v>
      </c>
      <c r="C57" s="98">
        <f>SUMIF($B$6:$B$54,"3",C$6:C$54)</f>
        <v>0</v>
      </c>
    </row>
    <row r="58" spans="1:3" s="10" customFormat="1" ht="15.75">
      <c r="A58" s="74" t="s">
        <v>162</v>
      </c>
      <c r="B58" s="17"/>
      <c r="C58" s="100"/>
    </row>
    <row r="59" spans="1:3" s="10" customFormat="1" ht="15.75">
      <c r="A59" s="71" t="s">
        <v>418</v>
      </c>
      <c r="B59" s="17"/>
      <c r="C59" s="98">
        <f>SUM(C60:C62)</f>
        <v>0</v>
      </c>
    </row>
    <row r="60" spans="1:3" s="10" customFormat="1" ht="15.75">
      <c r="A60" s="103" t="s">
        <v>417</v>
      </c>
      <c r="B60" s="121">
        <v>1</v>
      </c>
      <c r="C60" s="98"/>
    </row>
    <row r="61" spans="1:3" s="10" customFormat="1" ht="15.75">
      <c r="A61" s="103" t="s">
        <v>201</v>
      </c>
      <c r="B61" s="128">
        <v>2</v>
      </c>
      <c r="C61" s="98"/>
    </row>
    <row r="62" spans="1:3" s="10" customFormat="1" ht="15.75">
      <c r="A62" s="103" t="s">
        <v>197</v>
      </c>
      <c r="B62" s="128">
        <v>2</v>
      </c>
      <c r="C62" s="98"/>
    </row>
    <row r="63" spans="1:3" s="10" customFormat="1" ht="15.75">
      <c r="A63" s="71" t="s">
        <v>433</v>
      </c>
      <c r="B63" s="128">
        <v>2</v>
      </c>
      <c r="C63" s="98"/>
    </row>
    <row r="64" spans="1:3" s="10" customFormat="1" ht="15.75">
      <c r="A64" s="71" t="s">
        <v>435</v>
      </c>
      <c r="B64" s="128"/>
      <c r="C64" s="98"/>
    </row>
    <row r="65" spans="1:3" s="10" customFormat="1" ht="15.75">
      <c r="A65" s="71" t="s">
        <v>436</v>
      </c>
      <c r="B65" s="128"/>
      <c r="C65" s="98">
        <f>C59+C63+C64</f>
        <v>0</v>
      </c>
    </row>
    <row r="66" spans="1:3" s="10" customFormat="1" ht="31.5">
      <c r="A66" s="68" t="s">
        <v>410</v>
      </c>
      <c r="B66" s="128"/>
      <c r="C66" s="98"/>
    </row>
    <row r="67" spans="1:3" s="10" customFormat="1" ht="15.75">
      <c r="A67" s="71" t="s">
        <v>411</v>
      </c>
      <c r="B67" s="17"/>
      <c r="C67" s="98">
        <f>C68+C69+C70+C71+C72+C73+C74+C76</f>
        <v>0</v>
      </c>
    </row>
    <row r="68" spans="1:3" s="10" customFormat="1" ht="15.75">
      <c r="A68" s="103" t="s">
        <v>423</v>
      </c>
      <c r="B68" s="17"/>
      <c r="C68" s="98"/>
    </row>
    <row r="69" spans="1:3" s="10" customFormat="1" ht="31.5">
      <c r="A69" s="104" t="s">
        <v>424</v>
      </c>
      <c r="B69" s="17"/>
      <c r="C69" s="98"/>
    </row>
    <row r="70" spans="1:3" s="10" customFormat="1" ht="15.75">
      <c r="A70" s="103" t="s">
        <v>425</v>
      </c>
      <c r="B70" s="128"/>
      <c r="C70" s="98"/>
    </row>
    <row r="71" spans="1:3" s="10" customFormat="1" ht="15.75">
      <c r="A71" s="103" t="s">
        <v>426</v>
      </c>
      <c r="B71" s="128"/>
      <c r="C71" s="98"/>
    </row>
    <row r="72" spans="1:3" s="10" customFormat="1" ht="15.75">
      <c r="A72" s="103" t="s">
        <v>427</v>
      </c>
      <c r="B72" s="128"/>
      <c r="C72" s="98"/>
    </row>
    <row r="73" spans="1:3" s="10" customFormat="1" ht="15.75">
      <c r="A73" s="103" t="s">
        <v>428</v>
      </c>
      <c r="B73" s="17"/>
      <c r="C73" s="98"/>
    </row>
    <row r="74" spans="1:3" s="10" customFormat="1" ht="15.75">
      <c r="A74" s="103" t="s">
        <v>432</v>
      </c>
      <c r="B74" s="128"/>
      <c r="C74" s="98"/>
    </row>
    <row r="75" spans="1:3" s="10" customFormat="1" ht="15.75">
      <c r="A75" s="103" t="s">
        <v>495</v>
      </c>
      <c r="B75" s="128">
        <v>2</v>
      </c>
      <c r="C75" s="98">
        <v>2</v>
      </c>
    </row>
    <row r="76" spans="1:3" s="10" customFormat="1" ht="15.75">
      <c r="A76" s="103" t="s">
        <v>431</v>
      </c>
      <c r="B76" s="128"/>
      <c r="C76" s="98"/>
    </row>
    <row r="77" spans="1:3" s="10" customFormat="1" ht="15.75">
      <c r="A77" s="73" t="s">
        <v>162</v>
      </c>
      <c r="B77" s="123"/>
      <c r="C77" s="100">
        <f>SUM(C78:C78:C80)</f>
        <v>2</v>
      </c>
    </row>
    <row r="78" spans="1:3" s="10" customFormat="1" ht="15.75">
      <c r="A78" s="104" t="s">
        <v>246</v>
      </c>
      <c r="B78" s="121">
        <v>1</v>
      </c>
      <c r="C78" s="98">
        <f>SUMIF($B$58:$B$77,"1",C$58:C$77)</f>
        <v>0</v>
      </c>
    </row>
    <row r="79" spans="1:3" s="10" customFormat="1" ht="15.75">
      <c r="A79" s="104" t="s">
        <v>247</v>
      </c>
      <c r="B79" s="121">
        <v>2</v>
      </c>
      <c r="C79" s="98">
        <f>SUMIF($B$58:$B$77,"2",C$58:C$77)</f>
        <v>2</v>
      </c>
    </row>
    <row r="80" spans="1:3" s="10" customFormat="1" ht="15.75">
      <c r="A80" s="104" t="s">
        <v>248</v>
      </c>
      <c r="B80" s="121">
        <v>3</v>
      </c>
      <c r="C80" s="98">
        <f>SUMIF($B$58:$B$77,"3",C$58:C$77)</f>
        <v>0</v>
      </c>
    </row>
    <row r="81" spans="1:3" s="10" customFormat="1" ht="15.75">
      <c r="A81" s="74" t="s">
        <v>76</v>
      </c>
      <c r="B81" s="17"/>
      <c r="C81" s="100"/>
    </row>
    <row r="82" spans="1:3" s="10" customFormat="1" ht="15.75">
      <c r="A82" s="71" t="s">
        <v>178</v>
      </c>
      <c r="B82" s="17">
        <v>1</v>
      </c>
      <c r="C82" s="98">
        <v>20</v>
      </c>
    </row>
    <row r="83" spans="1:3" s="10" customFormat="1" ht="15.75">
      <c r="A83" s="71" t="s">
        <v>356</v>
      </c>
      <c r="B83" s="17"/>
      <c r="C83" s="98"/>
    </row>
    <row r="84" spans="1:3" s="10" customFormat="1" ht="15.75">
      <c r="A84" s="71" t="s">
        <v>441</v>
      </c>
      <c r="B84" s="17">
        <v>2</v>
      </c>
      <c r="C84" s="98">
        <v>640</v>
      </c>
    </row>
    <row r="85" spans="1:3" s="10" customFormat="1" ht="15.75">
      <c r="A85" s="71" t="s">
        <v>442</v>
      </c>
      <c r="B85" s="17"/>
      <c r="C85" s="98"/>
    </row>
    <row r="86" spans="1:3" s="10" customFormat="1" ht="15.75">
      <c r="A86" s="71" t="s">
        <v>179</v>
      </c>
      <c r="B86" s="17"/>
      <c r="C86" s="98">
        <f>SUM(C87:C93)-C90</f>
        <v>9847</v>
      </c>
    </row>
    <row r="87" spans="1:3" s="10" customFormat="1" ht="15.75">
      <c r="A87" s="103" t="s">
        <v>180</v>
      </c>
      <c r="B87" s="128"/>
      <c r="C87" s="98"/>
    </row>
    <row r="88" spans="1:3" s="10" customFormat="1" ht="15.75">
      <c r="A88" s="103" t="s">
        <v>181</v>
      </c>
      <c r="B88" s="128"/>
      <c r="C88" s="98"/>
    </row>
    <row r="89" spans="1:3" s="10" customFormat="1" ht="15.75">
      <c r="A89" s="103" t="s">
        <v>182</v>
      </c>
      <c r="B89" s="128"/>
      <c r="C89" s="98"/>
    </row>
    <row r="90" spans="1:3" s="10" customFormat="1" ht="15.75">
      <c r="A90" s="103" t="s">
        <v>183</v>
      </c>
      <c r="B90" s="128"/>
      <c r="C90" s="98">
        <f>SUM(C91:C92)</f>
        <v>9847</v>
      </c>
    </row>
    <row r="91" spans="1:3" s="10" customFormat="1" ht="15.75">
      <c r="A91" s="103" t="s">
        <v>398</v>
      </c>
      <c r="B91" s="17">
        <v>2</v>
      </c>
      <c r="C91" s="98">
        <v>8502</v>
      </c>
    </row>
    <row r="92" spans="1:3" s="10" customFormat="1" ht="15.75">
      <c r="A92" s="103" t="s">
        <v>399</v>
      </c>
      <c r="B92" s="17">
        <v>3</v>
      </c>
      <c r="C92" s="98">
        <v>1345</v>
      </c>
    </row>
    <row r="93" spans="1:3" s="10" customFormat="1" ht="15.75">
      <c r="A93" s="103" t="s">
        <v>184</v>
      </c>
      <c r="B93" s="128"/>
      <c r="C93" s="98"/>
    </row>
    <row r="94" spans="1:3" s="10" customFormat="1" ht="15.75">
      <c r="A94" s="71" t="s">
        <v>171</v>
      </c>
      <c r="B94" s="128">
        <v>2</v>
      </c>
      <c r="C94" s="98">
        <v>1300</v>
      </c>
    </row>
    <row r="95" spans="1:3" s="10" customFormat="1" ht="15.75">
      <c r="A95" s="71" t="s">
        <v>357</v>
      </c>
      <c r="B95" s="128"/>
      <c r="C95" s="98">
        <f>SUM(C96:C97)</f>
        <v>100</v>
      </c>
    </row>
    <row r="96" spans="1:3" s="10" customFormat="1" ht="15.75">
      <c r="A96" s="103" t="s">
        <v>185</v>
      </c>
      <c r="B96" s="128">
        <v>2</v>
      </c>
      <c r="C96" s="98">
        <v>100</v>
      </c>
    </row>
    <row r="97" spans="1:3" s="10" customFormat="1" ht="15.75">
      <c r="A97" s="103" t="s">
        <v>358</v>
      </c>
      <c r="B97" s="128"/>
      <c r="C97" s="98"/>
    </row>
    <row r="98" spans="1:3" s="10" customFormat="1" ht="15.75">
      <c r="A98" s="71" t="s">
        <v>359</v>
      </c>
      <c r="B98" s="128"/>
      <c r="C98" s="98">
        <f>SUM(C99:C103)</f>
        <v>0</v>
      </c>
    </row>
    <row r="99" spans="1:3" s="10" customFormat="1" ht="15.75">
      <c r="A99" s="103" t="s">
        <v>186</v>
      </c>
      <c r="B99" s="128"/>
      <c r="C99" s="98"/>
    </row>
    <row r="100" spans="1:3" s="10" customFormat="1" ht="15.75">
      <c r="A100" s="103" t="s">
        <v>360</v>
      </c>
      <c r="B100" s="128"/>
      <c r="C100" s="98"/>
    </row>
    <row r="101" spans="1:3" s="10" customFormat="1" ht="15.75">
      <c r="A101" s="103" t="s">
        <v>361</v>
      </c>
      <c r="B101" s="128"/>
      <c r="C101" s="98"/>
    </row>
    <row r="102" spans="1:3" s="10" customFormat="1" ht="15.75">
      <c r="A102" s="103" t="s">
        <v>362</v>
      </c>
      <c r="B102" s="128"/>
      <c r="C102" s="98"/>
    </row>
    <row r="103" spans="1:3" s="10" customFormat="1" ht="15.75">
      <c r="A103" s="103" t="s">
        <v>363</v>
      </c>
      <c r="B103" s="128"/>
      <c r="C103" s="98">
        <f>SUM(C104)</f>
        <v>0</v>
      </c>
    </row>
    <row r="104" spans="1:3" s="10" customFormat="1" ht="15.75">
      <c r="A104" s="103" t="s">
        <v>365</v>
      </c>
      <c r="B104" s="128"/>
      <c r="C104" s="98"/>
    </row>
    <row r="105" spans="1:3" s="10" customFormat="1" ht="15.75">
      <c r="A105" s="71" t="s">
        <v>364</v>
      </c>
      <c r="B105" s="128"/>
      <c r="C105" s="98">
        <f>SUM(C106)</f>
        <v>0</v>
      </c>
    </row>
    <row r="106" spans="1:3" s="10" customFormat="1" ht="15.75">
      <c r="A106" s="103" t="s">
        <v>187</v>
      </c>
      <c r="B106" s="128"/>
      <c r="C106" s="98"/>
    </row>
    <row r="107" spans="1:3" s="10" customFormat="1" ht="15.75">
      <c r="A107" s="73" t="s">
        <v>76</v>
      </c>
      <c r="B107" s="123"/>
      <c r="C107" s="100">
        <f>SUM(C108:C108:C110)</f>
        <v>11907</v>
      </c>
    </row>
    <row r="108" spans="1:3" s="10" customFormat="1" ht="15.75">
      <c r="A108" s="104" t="s">
        <v>246</v>
      </c>
      <c r="B108" s="121">
        <v>1</v>
      </c>
      <c r="C108" s="98">
        <f>SUMIF($B$81:$B$107,"1",C$81:C$107)</f>
        <v>20</v>
      </c>
    </row>
    <row r="109" spans="1:3" s="10" customFormat="1" ht="15.75">
      <c r="A109" s="104" t="s">
        <v>247</v>
      </c>
      <c r="B109" s="121">
        <v>2</v>
      </c>
      <c r="C109" s="98">
        <f>SUMIF($B$81:$B$107,"2",C$81:C$107)</f>
        <v>10542</v>
      </c>
    </row>
    <row r="110" spans="1:3" s="10" customFormat="1" ht="15.75">
      <c r="A110" s="104" t="s">
        <v>248</v>
      </c>
      <c r="B110" s="121">
        <v>3</v>
      </c>
      <c r="C110" s="98">
        <f>SUMIF($B$81:$B$107,"3",C$81:C$107)</f>
        <v>1345</v>
      </c>
    </row>
    <row r="111" spans="1:3" s="10" customFormat="1" ht="15.75">
      <c r="A111" s="74" t="s">
        <v>77</v>
      </c>
      <c r="B111" s="17"/>
      <c r="C111" s="100"/>
    </row>
    <row r="112" spans="1:3" s="10" customFormat="1" ht="15.75">
      <c r="A112" s="71" t="s">
        <v>192</v>
      </c>
      <c r="B112" s="17"/>
      <c r="C112" s="98"/>
    </row>
    <row r="113" spans="1:3" s="10" customFormat="1" ht="15.75">
      <c r="A113" s="71" t="s">
        <v>366</v>
      </c>
      <c r="B113" s="17"/>
      <c r="C113" s="98"/>
    </row>
    <row r="114" spans="1:3" s="10" customFormat="1" ht="15.75">
      <c r="A114" s="103" t="s">
        <v>497</v>
      </c>
      <c r="B114" s="128">
        <v>3</v>
      </c>
      <c r="C114" s="98">
        <v>5</v>
      </c>
    </row>
    <row r="115" spans="1:3" s="10" customFormat="1" ht="15.75">
      <c r="A115" s="103" t="s">
        <v>188</v>
      </c>
      <c r="B115" s="128"/>
      <c r="C115" s="98"/>
    </row>
    <row r="116" spans="1:3" s="10" customFormat="1" ht="15.75">
      <c r="A116" s="103" t="s">
        <v>188</v>
      </c>
      <c r="B116" s="128"/>
      <c r="C116" s="98"/>
    </row>
    <row r="117" spans="1:3" s="10" customFormat="1" ht="15.75">
      <c r="A117" s="103" t="s">
        <v>188</v>
      </c>
      <c r="B117" s="128"/>
      <c r="C117" s="98"/>
    </row>
    <row r="118" spans="1:3" s="10" customFormat="1" ht="15.75">
      <c r="A118" s="71" t="s">
        <v>367</v>
      </c>
      <c r="B118" s="128"/>
      <c r="C118" s="98"/>
    </row>
    <row r="119" spans="1:3" s="10" customFormat="1" ht="15.75">
      <c r="A119" s="103" t="s">
        <v>368</v>
      </c>
      <c r="B119" s="128"/>
      <c r="C119" s="98"/>
    </row>
    <row r="120" spans="1:3" s="10" customFormat="1" ht="15.75">
      <c r="A120" s="103" t="s">
        <v>188</v>
      </c>
      <c r="B120" s="128"/>
      <c r="C120" s="98"/>
    </row>
    <row r="121" spans="1:3" s="10" customFormat="1" ht="15.75">
      <c r="A121" s="71" t="s">
        <v>369</v>
      </c>
      <c r="B121" s="128"/>
      <c r="C121" s="98"/>
    </row>
    <row r="122" spans="1:3" s="10" customFormat="1" ht="15.75">
      <c r="A122" s="71" t="s">
        <v>370</v>
      </c>
      <c r="B122" s="128"/>
      <c r="C122" s="98">
        <f>SUM(C123:C131)-C128</f>
        <v>98</v>
      </c>
    </row>
    <row r="123" spans="1:3" s="10" customFormat="1" ht="15.75">
      <c r="A123" s="103" t="s">
        <v>191</v>
      </c>
      <c r="B123" s="128">
        <v>3</v>
      </c>
      <c r="C123" s="98">
        <v>25</v>
      </c>
    </row>
    <row r="124" spans="1:3" s="10" customFormat="1" ht="15.75">
      <c r="A124" s="103" t="s">
        <v>496</v>
      </c>
      <c r="B124" s="128">
        <v>3</v>
      </c>
      <c r="C124" s="98">
        <v>73</v>
      </c>
    </row>
    <row r="125" spans="1:3" s="10" customFormat="1" ht="15.75">
      <c r="A125" s="103" t="s">
        <v>188</v>
      </c>
      <c r="B125" s="128"/>
      <c r="C125" s="98"/>
    </row>
    <row r="126" spans="1:3" s="10" customFormat="1" ht="15.75">
      <c r="A126" s="103" t="s">
        <v>188</v>
      </c>
      <c r="B126" s="128"/>
      <c r="C126" s="98"/>
    </row>
    <row r="127" spans="1:3" s="10" customFormat="1" ht="15.75">
      <c r="A127" s="103" t="s">
        <v>188</v>
      </c>
      <c r="B127" s="128"/>
      <c r="C127" s="98"/>
    </row>
    <row r="128" spans="1:3" s="10" customFormat="1" ht="15.75">
      <c r="A128" s="103" t="s">
        <v>372</v>
      </c>
      <c r="B128" s="128"/>
      <c r="C128" s="98">
        <f>-SUM(C129:C130)</f>
        <v>0</v>
      </c>
    </row>
    <row r="129" spans="1:3" s="10" customFormat="1" ht="15.75">
      <c r="A129" s="103" t="s">
        <v>205</v>
      </c>
      <c r="B129" s="128"/>
      <c r="C129" s="98"/>
    </row>
    <row r="130" spans="1:3" s="10" customFormat="1" ht="15.75">
      <c r="A130" s="103" t="s">
        <v>205</v>
      </c>
      <c r="B130" s="128"/>
      <c r="C130" s="98"/>
    </row>
    <row r="131" spans="1:3" s="10" customFormat="1" ht="15.75">
      <c r="A131" s="103" t="s">
        <v>371</v>
      </c>
      <c r="B131" s="128"/>
      <c r="C131" s="98"/>
    </row>
    <row r="132" spans="1:3" s="10" customFormat="1" ht="15.75">
      <c r="A132" s="71" t="s">
        <v>190</v>
      </c>
      <c r="B132" s="17"/>
      <c r="C132" s="98"/>
    </row>
    <row r="133" spans="1:3" s="10" customFormat="1" ht="15.75">
      <c r="A133" s="103" t="s">
        <v>373</v>
      </c>
      <c r="B133" s="128">
        <v>2</v>
      </c>
      <c r="C133" s="98">
        <v>1226</v>
      </c>
    </row>
    <row r="134" spans="1:3" s="10" customFormat="1" ht="15.75">
      <c r="A134" s="103" t="s">
        <v>188</v>
      </c>
      <c r="B134" s="128"/>
      <c r="C134" s="98"/>
    </row>
    <row r="135" spans="1:3" s="10" customFormat="1" ht="15.75">
      <c r="A135" s="71" t="s">
        <v>189</v>
      </c>
      <c r="B135" s="17"/>
      <c r="C135" s="98"/>
    </row>
    <row r="136" spans="1:3" s="10" customFormat="1" ht="15.75">
      <c r="A136" s="103" t="s">
        <v>188</v>
      </c>
      <c r="B136" s="128"/>
      <c r="C136" s="98"/>
    </row>
    <row r="137" spans="1:3" s="10" customFormat="1" ht="15.75">
      <c r="A137" s="103" t="s">
        <v>188</v>
      </c>
      <c r="B137" s="128"/>
      <c r="C137" s="98"/>
    </row>
    <row r="138" spans="1:3" s="10" customFormat="1" ht="15.75">
      <c r="A138" s="71" t="s">
        <v>374</v>
      </c>
      <c r="B138" s="128"/>
      <c r="C138" s="98"/>
    </row>
    <row r="139" spans="1:3" s="10" customFormat="1" ht="15.75">
      <c r="A139" s="71" t="s">
        <v>375</v>
      </c>
      <c r="B139" s="128"/>
      <c r="C139" s="98"/>
    </row>
    <row r="140" spans="1:3" s="10" customFormat="1" ht="15.75">
      <c r="A140" s="71" t="s">
        <v>376</v>
      </c>
      <c r="B140" s="128"/>
      <c r="C140" s="98"/>
    </row>
    <row r="141" spans="1:3" s="10" customFormat="1" ht="15.75">
      <c r="A141" s="71" t="s">
        <v>203</v>
      </c>
      <c r="B141" s="17"/>
      <c r="C141" s="98"/>
    </row>
    <row r="142" spans="1:3" s="10" customFormat="1" ht="15.75">
      <c r="A142" s="71" t="s">
        <v>383</v>
      </c>
      <c r="B142" s="17">
        <v>3</v>
      </c>
      <c r="C142" s="98">
        <v>300</v>
      </c>
    </row>
    <row r="143" spans="1:3" s="10" customFormat="1" ht="15.75">
      <c r="A143" s="73" t="s">
        <v>77</v>
      </c>
      <c r="B143" s="123"/>
      <c r="C143" s="100">
        <f>SUM(C144:C144:C146)</f>
        <v>1629</v>
      </c>
    </row>
    <row r="144" spans="1:3" s="10" customFormat="1" ht="15.75">
      <c r="A144" s="104" t="s">
        <v>246</v>
      </c>
      <c r="B144" s="121">
        <v>1</v>
      </c>
      <c r="C144" s="98">
        <f>SUMIF($B$111:$B$143,"1",C$111:C$143)</f>
        <v>0</v>
      </c>
    </row>
    <row r="145" spans="1:3" s="10" customFormat="1" ht="15.75">
      <c r="A145" s="104" t="s">
        <v>247</v>
      </c>
      <c r="B145" s="121">
        <v>2</v>
      </c>
      <c r="C145" s="98">
        <f>SUMIF($B$111:$B$143,"2",C$111:C$143)</f>
        <v>1226</v>
      </c>
    </row>
    <row r="146" spans="1:3" s="10" customFormat="1" ht="15.75">
      <c r="A146" s="104" t="s">
        <v>248</v>
      </c>
      <c r="B146" s="121">
        <v>3</v>
      </c>
      <c r="C146" s="98">
        <f>SUMIF($B$111:$B$143,"3",C$111:C$143)</f>
        <v>403</v>
      </c>
    </row>
    <row r="147" spans="1:3" s="10" customFormat="1" ht="15.75">
      <c r="A147" s="68" t="s">
        <v>378</v>
      </c>
      <c r="B147" s="121"/>
      <c r="C147" s="98">
        <f>-C128</f>
        <v>0</v>
      </c>
    </row>
    <row r="148" spans="1:3" s="10" customFormat="1" ht="15.75">
      <c r="A148" s="47" t="s">
        <v>379</v>
      </c>
      <c r="B148" s="121"/>
      <c r="C148" s="98">
        <f>C143+C147</f>
        <v>1629</v>
      </c>
    </row>
    <row r="149" spans="1:3" s="10" customFormat="1" ht="15.75">
      <c r="A149" s="74" t="s">
        <v>79</v>
      </c>
      <c r="B149" s="17"/>
      <c r="C149" s="100"/>
    </row>
    <row r="150" spans="1:3" s="10" customFormat="1" ht="15.75">
      <c r="A150" s="71" t="s">
        <v>202</v>
      </c>
      <c r="B150" s="17"/>
      <c r="C150" s="98">
        <f>SUM(C151:C153)</f>
        <v>0</v>
      </c>
    </row>
    <row r="151" spans="1:3" s="10" customFormat="1" ht="15.75">
      <c r="A151" s="103" t="s">
        <v>188</v>
      </c>
      <c r="B151" s="128"/>
      <c r="C151" s="98"/>
    </row>
    <row r="152" spans="1:3" s="10" customFormat="1" ht="15.75">
      <c r="A152" s="103" t="s">
        <v>188</v>
      </c>
      <c r="B152" s="128"/>
      <c r="C152" s="98"/>
    </row>
    <row r="153" spans="1:3" s="10" customFormat="1" ht="15.75">
      <c r="A153" s="103" t="s">
        <v>188</v>
      </c>
      <c r="B153" s="128"/>
      <c r="C153" s="98"/>
    </row>
    <row r="154" spans="1:3" s="10" customFormat="1" ht="15.75">
      <c r="A154" s="71" t="s">
        <v>377</v>
      </c>
      <c r="B154" s="128"/>
      <c r="C154" s="98"/>
    </row>
    <row r="155" spans="1:3" s="10" customFormat="1" ht="15.75">
      <c r="A155" s="71" t="s">
        <v>387</v>
      </c>
      <c r="B155" s="128"/>
      <c r="C155" s="98">
        <f>SUM(C156:C157)</f>
        <v>707</v>
      </c>
    </row>
    <row r="156" spans="1:3" s="10" customFormat="1" ht="15.75">
      <c r="A156" s="103" t="s">
        <v>380</v>
      </c>
      <c r="B156" s="128">
        <v>2</v>
      </c>
      <c r="C156" s="98">
        <v>464</v>
      </c>
    </row>
    <row r="157" spans="1:3" s="10" customFormat="1" ht="15.75">
      <c r="A157" s="103" t="s">
        <v>381</v>
      </c>
      <c r="B157" s="128">
        <v>2</v>
      </c>
      <c r="C157" s="98">
        <v>243</v>
      </c>
    </row>
    <row r="158" spans="1:3" s="10" customFormat="1" ht="15.75">
      <c r="A158" s="71" t="s">
        <v>388</v>
      </c>
      <c r="B158" s="128"/>
      <c r="C158" s="98">
        <f>SUM(C159:C160)</f>
        <v>0</v>
      </c>
    </row>
    <row r="159" spans="1:3" s="10" customFormat="1" ht="15.75">
      <c r="A159" s="103" t="s">
        <v>380</v>
      </c>
      <c r="B159" s="128"/>
      <c r="C159" s="98"/>
    </row>
    <row r="160" spans="1:3" s="10" customFormat="1" ht="15.75">
      <c r="A160" s="103" t="s">
        <v>381</v>
      </c>
      <c r="B160" s="17"/>
      <c r="C160" s="98"/>
    </row>
    <row r="161" spans="1:3" s="10" customFormat="1" ht="15.75">
      <c r="A161" s="71" t="s">
        <v>382</v>
      </c>
      <c r="B161" s="128"/>
      <c r="C161" s="98"/>
    </row>
    <row r="162" spans="1:3" s="10" customFormat="1" ht="15.75">
      <c r="A162" s="103" t="s">
        <v>384</v>
      </c>
      <c r="B162" s="128">
        <v>2</v>
      </c>
      <c r="C162" s="98">
        <v>25</v>
      </c>
    </row>
    <row r="163" spans="1:3" s="10" customFormat="1" ht="15.75">
      <c r="A163" s="71" t="s">
        <v>383</v>
      </c>
      <c r="B163" s="128"/>
      <c r="C163" s="98"/>
    </row>
    <row r="164" spans="1:3" s="10" customFormat="1" ht="15.75">
      <c r="A164" s="73" t="s">
        <v>259</v>
      </c>
      <c r="B164" s="128"/>
      <c r="C164" s="98"/>
    </row>
    <row r="165" spans="1:3" s="10" customFormat="1" ht="15.75">
      <c r="A165" s="68" t="s">
        <v>378</v>
      </c>
      <c r="B165" s="128"/>
      <c r="C165" s="98"/>
    </row>
    <row r="166" spans="1:3" s="10" customFormat="1" ht="15.75">
      <c r="A166" s="73" t="s">
        <v>79</v>
      </c>
      <c r="B166" s="123"/>
      <c r="C166" s="100">
        <f>SUM(C167:C167:C169)</f>
        <v>732</v>
      </c>
    </row>
    <row r="167" spans="1:3" s="10" customFormat="1" ht="15.75">
      <c r="A167" s="104" t="s">
        <v>246</v>
      </c>
      <c r="B167" s="121">
        <v>1</v>
      </c>
      <c r="C167" s="98">
        <f>SUMIF($B$149:$B$166,"1",C$149:C$166)</f>
        <v>0</v>
      </c>
    </row>
    <row r="168" spans="1:3" s="10" customFormat="1" ht="15.75">
      <c r="A168" s="104" t="s">
        <v>247</v>
      </c>
      <c r="B168" s="121">
        <v>2</v>
      </c>
      <c r="C168" s="98">
        <f>SUMIF($B$149:$B$166,"2",C$149:C$166)</f>
        <v>732</v>
      </c>
    </row>
    <row r="169" spans="1:3" s="10" customFormat="1" ht="15.75">
      <c r="A169" s="104" t="s">
        <v>248</v>
      </c>
      <c r="B169" s="121">
        <v>3</v>
      </c>
      <c r="C169" s="98">
        <f>SUMIF($B$149:$B$166,"3",C$149:C$166)</f>
        <v>0</v>
      </c>
    </row>
    <row r="170" spans="1:3" s="10" customFormat="1" ht="15.75">
      <c r="A170" s="74" t="s">
        <v>78</v>
      </c>
      <c r="B170" s="17"/>
      <c r="C170" s="100"/>
    </row>
    <row r="171" spans="1:3" s="10" customFormat="1" ht="31.5">
      <c r="A171" s="68" t="s">
        <v>419</v>
      </c>
      <c r="B171" s="17"/>
      <c r="C171" s="98">
        <f>SUM(C172)</f>
        <v>63</v>
      </c>
    </row>
    <row r="172" spans="1:3" s="10" customFormat="1" ht="15.75">
      <c r="A172" s="103" t="s">
        <v>421</v>
      </c>
      <c r="B172" s="17">
        <v>3</v>
      </c>
      <c r="C172" s="98">
        <v>63</v>
      </c>
    </row>
    <row r="173" spans="1:3" s="10" customFormat="1" ht="15.75">
      <c r="A173" s="71" t="s">
        <v>420</v>
      </c>
      <c r="B173" s="128"/>
      <c r="C173" s="98"/>
    </row>
    <row r="174" spans="1:3" s="10" customFormat="1" ht="15.75">
      <c r="A174" s="103" t="s">
        <v>421</v>
      </c>
      <c r="B174" s="128"/>
      <c r="C174" s="98"/>
    </row>
    <row r="175" spans="1:3" s="10" customFormat="1" ht="15.75">
      <c r="A175" s="103" t="s">
        <v>205</v>
      </c>
      <c r="B175" s="128"/>
      <c r="C175" s="98"/>
    </row>
    <row r="176" spans="1:3" s="10" customFormat="1" ht="15.75">
      <c r="A176" s="103" t="s">
        <v>422</v>
      </c>
      <c r="B176" s="128"/>
      <c r="C176" s="98"/>
    </row>
    <row r="177" spans="1:3" s="10" customFormat="1" ht="15.75">
      <c r="A177" s="103" t="s">
        <v>205</v>
      </c>
      <c r="B177" s="128"/>
      <c r="C177" s="98"/>
    </row>
    <row r="178" spans="1:3" s="10" customFormat="1" ht="15.75">
      <c r="A178" s="73" t="s">
        <v>78</v>
      </c>
      <c r="B178" s="123"/>
      <c r="C178" s="100">
        <f>SUM(C179:C179:C181)</f>
        <v>63</v>
      </c>
    </row>
    <row r="179" spans="1:3" s="10" customFormat="1" ht="15.75">
      <c r="A179" s="104" t="s">
        <v>246</v>
      </c>
      <c r="B179" s="121">
        <v>1</v>
      </c>
      <c r="C179" s="98">
        <f>SUMIF($B$170:$B$178,"1",C$170:C$178)</f>
        <v>0</v>
      </c>
    </row>
    <row r="180" spans="1:3" s="10" customFormat="1" ht="15.75">
      <c r="A180" s="104" t="s">
        <v>247</v>
      </c>
      <c r="B180" s="121">
        <v>2</v>
      </c>
      <c r="C180" s="98">
        <f>SUMIF($B$170:$B$178,"2",C$170:C$178)</f>
        <v>0</v>
      </c>
    </row>
    <row r="181" spans="1:3" s="10" customFormat="1" ht="15.75">
      <c r="A181" s="104" t="s">
        <v>248</v>
      </c>
      <c r="B181" s="121">
        <v>3</v>
      </c>
      <c r="C181" s="98">
        <f>SUMIF($B$170:$B$178,"3",C$170:C$178)</f>
        <v>63</v>
      </c>
    </row>
    <row r="182" spans="1:3" s="10" customFormat="1" ht="15.75">
      <c r="A182" s="74" t="s">
        <v>81</v>
      </c>
      <c r="B182" s="17"/>
      <c r="C182" s="100"/>
    </row>
    <row r="183" spans="1:3" s="10" customFormat="1" ht="31.5">
      <c r="A183" s="68" t="s">
        <v>419</v>
      </c>
      <c r="B183" s="17"/>
      <c r="C183" s="98">
        <f>C184+C186</f>
        <v>4334</v>
      </c>
    </row>
    <row r="184" spans="1:3" s="10" customFormat="1" ht="15.75">
      <c r="A184" s="103" t="s">
        <v>498</v>
      </c>
      <c r="B184" s="128"/>
      <c r="C184" s="98">
        <f>C185</f>
        <v>4085</v>
      </c>
    </row>
    <row r="185" spans="1:3" s="10" customFormat="1" ht="15.75">
      <c r="A185" s="103" t="s">
        <v>499</v>
      </c>
      <c r="B185" s="128">
        <v>2</v>
      </c>
      <c r="C185" s="98">
        <v>4085</v>
      </c>
    </row>
    <row r="186" spans="1:3" s="10" customFormat="1" ht="15.75">
      <c r="A186" s="103" t="s">
        <v>421</v>
      </c>
      <c r="B186" s="128"/>
      <c r="C186" s="98">
        <f>C187</f>
        <v>249</v>
      </c>
    </row>
    <row r="187" spans="1:3" s="10" customFormat="1" ht="15.75">
      <c r="A187" s="103" t="s">
        <v>500</v>
      </c>
      <c r="B187" s="128"/>
      <c r="C187" s="98">
        <f>SUM(C188:C189)</f>
        <v>249</v>
      </c>
    </row>
    <row r="188" spans="1:3" s="10" customFormat="1" ht="15.75">
      <c r="A188" s="103" t="s">
        <v>416</v>
      </c>
      <c r="B188" s="17">
        <v>2</v>
      </c>
      <c r="C188" s="98">
        <v>49</v>
      </c>
    </row>
    <row r="189" spans="1:3" s="10" customFormat="1" ht="15.75">
      <c r="A189" s="103" t="s">
        <v>501</v>
      </c>
      <c r="B189" s="17">
        <v>3</v>
      </c>
      <c r="C189" s="98">
        <v>200</v>
      </c>
    </row>
    <row r="190" spans="1:3" s="10" customFormat="1" ht="15.75">
      <c r="A190" s="71" t="s">
        <v>437</v>
      </c>
      <c r="B190" s="128"/>
      <c r="C190" s="98"/>
    </row>
    <row r="191" spans="1:3" s="10" customFormat="1" ht="15.75">
      <c r="A191" s="103" t="s">
        <v>421</v>
      </c>
      <c r="B191" s="128"/>
      <c r="C191" s="98"/>
    </row>
    <row r="192" spans="1:3" s="10" customFormat="1" ht="15.75">
      <c r="A192" s="103" t="s">
        <v>205</v>
      </c>
      <c r="B192" s="128"/>
      <c r="C192" s="98"/>
    </row>
    <row r="193" spans="1:3" s="10" customFormat="1" ht="15.75">
      <c r="A193" s="103" t="s">
        <v>422</v>
      </c>
      <c r="B193" s="128"/>
      <c r="C193" s="98"/>
    </row>
    <row r="194" spans="1:3" s="10" customFormat="1" ht="15.75">
      <c r="A194" s="103" t="s">
        <v>205</v>
      </c>
      <c r="B194" s="128"/>
      <c r="C194" s="98"/>
    </row>
    <row r="195" spans="1:3" s="10" customFormat="1" ht="15.75">
      <c r="A195" s="73" t="s">
        <v>81</v>
      </c>
      <c r="B195" s="123"/>
      <c r="C195" s="100">
        <f>SUM(C196:C196:C198)</f>
        <v>4334</v>
      </c>
    </row>
    <row r="196" spans="1:3" s="10" customFormat="1" ht="15.75">
      <c r="A196" s="104" t="s">
        <v>246</v>
      </c>
      <c r="B196" s="121">
        <v>1</v>
      </c>
      <c r="C196" s="98">
        <f>SUMIF($B$182:$B$195,"1",C$182:C$195)</f>
        <v>0</v>
      </c>
    </row>
    <row r="197" spans="1:3" s="10" customFormat="1" ht="15.75">
      <c r="A197" s="104" t="s">
        <v>247</v>
      </c>
      <c r="B197" s="121">
        <v>2</v>
      </c>
      <c r="C197" s="98">
        <f>SUMIF($B$182:$B$195,"2",C$182:C$195)</f>
        <v>4134</v>
      </c>
    </row>
    <row r="198" spans="1:3" s="10" customFormat="1" ht="15.75">
      <c r="A198" s="104" t="s">
        <v>248</v>
      </c>
      <c r="B198" s="121">
        <v>3</v>
      </c>
      <c r="C198" s="98">
        <f>SUMIF($B$182:$B$195,"3",C$182:C$195)</f>
        <v>200</v>
      </c>
    </row>
    <row r="199" spans="1:3" s="10" customFormat="1" ht="82.5">
      <c r="A199" s="76" t="s">
        <v>128</v>
      </c>
      <c r="B199" s="124"/>
      <c r="C199" s="99"/>
    </row>
    <row r="200" spans="1:3" s="10" customFormat="1" ht="15.75">
      <c r="A200" s="68" t="s">
        <v>385</v>
      </c>
      <c r="B200" s="123">
        <v>2</v>
      </c>
      <c r="C200" s="101">
        <v>8028</v>
      </c>
    </row>
    <row r="201" spans="1:3" s="10" customFormat="1" ht="15.75">
      <c r="A201" s="47" t="s">
        <v>452</v>
      </c>
      <c r="B201" s="123"/>
      <c r="C201" s="100">
        <f>SUM(C202:C204)</f>
        <v>8028</v>
      </c>
    </row>
    <row r="202" spans="1:3" s="10" customFormat="1" ht="15.75">
      <c r="A202" s="104" t="s">
        <v>246</v>
      </c>
      <c r="B202" s="121">
        <v>1</v>
      </c>
      <c r="C202" s="98">
        <f>SUMIF($B$200:$B$200,"1",C$200:C$200)</f>
        <v>0</v>
      </c>
    </row>
    <row r="203" spans="1:3" s="10" customFormat="1" ht="15.75">
      <c r="A203" s="104" t="s">
        <v>247</v>
      </c>
      <c r="B203" s="121">
        <v>2</v>
      </c>
      <c r="C203" s="98">
        <f>SUMIF($B$200:$B$200,"2",C$200:C$200)</f>
        <v>8028</v>
      </c>
    </row>
    <row r="204" spans="1:3" s="10" customFormat="1" ht="15.75">
      <c r="A204" s="104" t="s">
        <v>248</v>
      </c>
      <c r="B204" s="121">
        <v>3</v>
      </c>
      <c r="C204" s="98">
        <f>SUMIF($B$200:$B$200,"3",C$200:C$200)</f>
        <v>0</v>
      </c>
    </row>
    <row r="205" spans="1:3" s="10" customFormat="1" ht="15.75">
      <c r="A205" s="68" t="s">
        <v>386</v>
      </c>
      <c r="B205" s="123">
        <v>2</v>
      </c>
      <c r="C205" s="101">
        <v>5512</v>
      </c>
    </row>
    <row r="206" spans="1:3" s="10" customFormat="1" ht="15.75">
      <c r="A206" s="47" t="s">
        <v>453</v>
      </c>
      <c r="B206" s="123"/>
      <c r="C206" s="100">
        <f>SUM(C207:C209)</f>
        <v>5512</v>
      </c>
    </row>
    <row r="207" spans="1:3" s="10" customFormat="1" ht="15.75">
      <c r="A207" s="104" t="s">
        <v>246</v>
      </c>
      <c r="B207" s="121">
        <v>1</v>
      </c>
      <c r="C207" s="98">
        <f>SUMIF($B$205:$B$205,"1",C$205:C$205)</f>
        <v>0</v>
      </c>
    </row>
    <row r="208" spans="1:3" s="10" customFormat="1" ht="15.75">
      <c r="A208" s="104" t="s">
        <v>247</v>
      </c>
      <c r="B208" s="121">
        <v>2</v>
      </c>
      <c r="C208" s="98">
        <f>SUMIF($B$205:$B$205,"2",C$205:C$205)</f>
        <v>5512</v>
      </c>
    </row>
    <row r="209" spans="1:3" s="10" customFormat="1" ht="15.75">
      <c r="A209" s="104" t="s">
        <v>248</v>
      </c>
      <c r="B209" s="121">
        <v>3</v>
      </c>
      <c r="C209" s="98">
        <f>SUMIF($B$205:$B$205,"3",C$205:C$205)</f>
        <v>0</v>
      </c>
    </row>
    <row r="210" spans="1:3" s="10" customFormat="1" ht="33">
      <c r="A210" s="76" t="s">
        <v>129</v>
      </c>
      <c r="B210" s="124"/>
      <c r="C210" s="99">
        <f>C211+C219</f>
        <v>0</v>
      </c>
    </row>
    <row r="211" spans="1:3" s="10" customFormat="1" ht="15.75">
      <c r="A211" s="75" t="s">
        <v>447</v>
      </c>
      <c r="B211" s="123"/>
      <c r="C211" s="101"/>
    </row>
    <row r="212" spans="1:3" s="10" customFormat="1" ht="15.75">
      <c r="A212" s="104" t="s">
        <v>444</v>
      </c>
      <c r="B212" s="123"/>
      <c r="C212" s="101"/>
    </row>
    <row r="213" spans="1:3" s="10" customFormat="1" ht="15.75">
      <c r="A213" s="104" t="s">
        <v>445</v>
      </c>
      <c r="B213" s="121"/>
      <c r="C213" s="101"/>
    </row>
    <row r="214" spans="1:3" s="10" customFormat="1" ht="15.75">
      <c r="A214" s="104" t="s">
        <v>446</v>
      </c>
      <c r="B214" s="121"/>
      <c r="C214" s="101"/>
    </row>
    <row r="215" spans="1:3" s="10" customFormat="1" ht="15.75">
      <c r="A215" s="47" t="s">
        <v>447</v>
      </c>
      <c r="B215" s="123"/>
      <c r="C215" s="100">
        <f>SUM(C216:C218)</f>
        <v>0</v>
      </c>
    </row>
    <row r="216" spans="1:3" s="10" customFormat="1" ht="15.75">
      <c r="A216" s="104" t="s">
        <v>246</v>
      </c>
      <c r="B216" s="121">
        <v>1</v>
      </c>
      <c r="C216" s="98">
        <f>SUMIF($B$211:$B$215,"1",C$211:C$215)</f>
        <v>0</v>
      </c>
    </row>
    <row r="217" spans="1:3" s="10" customFormat="1" ht="15.75">
      <c r="A217" s="104" t="s">
        <v>247</v>
      </c>
      <c r="B217" s="121">
        <v>2</v>
      </c>
      <c r="C217" s="98">
        <f>SUMIF($B$211:$B$215,"2",C$211:C$215)</f>
        <v>0</v>
      </c>
    </row>
    <row r="218" spans="1:3" s="10" customFormat="1" ht="15.75">
      <c r="A218" s="104" t="s">
        <v>248</v>
      </c>
      <c r="B218" s="121">
        <v>3</v>
      </c>
      <c r="C218" s="98">
        <f>SUMIF($B$211:$B$215,"3",C$211:C$215)</f>
        <v>0</v>
      </c>
    </row>
    <row r="219" spans="1:3" s="10" customFormat="1" ht="15.75">
      <c r="A219" s="75" t="s">
        <v>448</v>
      </c>
      <c r="B219" s="123"/>
      <c r="C219" s="101"/>
    </row>
    <row r="220" spans="1:3" s="10" customFormat="1" ht="15.75">
      <c r="A220" s="104" t="s">
        <v>449</v>
      </c>
      <c r="B220" s="123"/>
      <c r="C220" s="101"/>
    </row>
    <row r="221" spans="1:3" s="10" customFormat="1" ht="15.75">
      <c r="A221" s="104" t="s">
        <v>450</v>
      </c>
      <c r="B221" s="123"/>
      <c r="C221" s="101"/>
    </row>
    <row r="222" spans="1:3" s="10" customFormat="1" ht="15.75">
      <c r="A222" s="104" t="s">
        <v>502</v>
      </c>
      <c r="B222" s="123">
        <v>2</v>
      </c>
      <c r="C222" s="101">
        <v>9967</v>
      </c>
    </row>
    <row r="223" spans="1:3" s="10" customFormat="1" ht="15.75">
      <c r="A223" s="104" t="s">
        <v>451</v>
      </c>
      <c r="B223" s="123"/>
      <c r="C223" s="101"/>
    </row>
    <row r="224" spans="1:3" s="10" customFormat="1" ht="15.75">
      <c r="A224" s="104" t="s">
        <v>445</v>
      </c>
      <c r="B224" s="121"/>
      <c r="C224" s="101"/>
    </row>
    <row r="225" spans="1:3" s="10" customFormat="1" ht="15.75">
      <c r="A225" s="104" t="s">
        <v>446</v>
      </c>
      <c r="B225" s="121"/>
      <c r="C225" s="101"/>
    </row>
    <row r="226" spans="1:3" s="10" customFormat="1" ht="15.75">
      <c r="A226" s="47" t="s">
        <v>448</v>
      </c>
      <c r="B226" s="123"/>
      <c r="C226" s="100">
        <f>SUM(C227:C229)</f>
        <v>9967</v>
      </c>
    </row>
    <row r="227" spans="1:3" s="10" customFormat="1" ht="15.75">
      <c r="A227" s="104" t="s">
        <v>246</v>
      </c>
      <c r="B227" s="121">
        <v>1</v>
      </c>
      <c r="C227" s="98">
        <f>SUMIF($B$219:$B$226,"1",C$219:C$226)</f>
        <v>0</v>
      </c>
    </row>
    <row r="228" spans="1:3" s="10" customFormat="1" ht="15.75">
      <c r="A228" s="104" t="s">
        <v>247</v>
      </c>
      <c r="B228" s="121">
        <v>2</v>
      </c>
      <c r="C228" s="98">
        <f>SUMIF($B$219:$B$226,"2",C$219:C$226)</f>
        <v>9967</v>
      </c>
    </row>
    <row r="229" spans="1:3" s="10" customFormat="1" ht="15.75">
      <c r="A229" s="104" t="s">
        <v>248</v>
      </c>
      <c r="B229" s="121">
        <v>3</v>
      </c>
      <c r="C229" s="98">
        <f>SUMIF($B$219:$B$226,"3",C$219:C$226)</f>
        <v>0</v>
      </c>
    </row>
    <row r="230" spans="1:3" s="10" customFormat="1" ht="15.75">
      <c r="A230" s="69" t="s">
        <v>457</v>
      </c>
      <c r="B230" s="123"/>
      <c r="C230" s="101"/>
    </row>
    <row r="231" spans="1:3" s="10" customFormat="1" ht="16.5">
      <c r="A231" s="76" t="s">
        <v>130</v>
      </c>
      <c r="B231" s="124"/>
      <c r="C231" s="139">
        <f>C54+C77+C107+C143++C166+C178+C195+C201+C206+C215+C226+C230</f>
        <v>67302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 xml:space="preserve">&amp;R&amp;"Arial,Normál"&amp;10 </oddHeader>
    <oddFooter>&amp;C&amp;P.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C139"/>
  <sheetViews>
    <sheetView zoomScalePageLayoutView="0" workbookViewId="0" topLeftCell="A1">
      <selection activeCell="E67" sqref="E67"/>
    </sheetView>
  </sheetViews>
  <sheetFormatPr defaultColWidth="9.140625" defaultRowHeight="15"/>
  <cols>
    <col min="1" max="1" width="54.7109375" style="16" customWidth="1"/>
    <col min="2" max="2" width="5.7109375" style="122" customWidth="1"/>
    <col min="3" max="3" width="20.57421875" style="44" customWidth="1"/>
    <col min="4" max="16384" width="9.140625" style="16" customWidth="1"/>
  </cols>
  <sheetData>
    <row r="1" spans="1:3" ht="15.75">
      <c r="A1" s="188" t="s">
        <v>470</v>
      </c>
      <c r="B1" s="188"/>
      <c r="C1" s="188"/>
    </row>
    <row r="2" spans="1:3" ht="15.75">
      <c r="A2" s="189" t="s">
        <v>249</v>
      </c>
      <c r="B2" s="189"/>
      <c r="C2" s="189"/>
    </row>
    <row r="3" spans="1:3" ht="15.75">
      <c r="A3" s="49"/>
      <c r="C3" s="49"/>
    </row>
    <row r="4" spans="1:3" s="10" customFormat="1" ht="15.75">
      <c r="A4" s="17" t="s">
        <v>9</v>
      </c>
      <c r="B4" s="17" t="s">
        <v>268</v>
      </c>
      <c r="C4" s="43" t="s">
        <v>4</v>
      </c>
    </row>
    <row r="5" spans="1:3" s="10" customFormat="1" ht="16.5">
      <c r="A5" s="76" t="s">
        <v>127</v>
      </c>
      <c r="B5" s="124"/>
      <c r="C5" s="98"/>
    </row>
    <row r="6" spans="1:3" s="10" customFormat="1" ht="15.75">
      <c r="A6" s="47" t="s">
        <v>118</v>
      </c>
      <c r="B6" s="123"/>
      <c r="C6" s="98"/>
    </row>
    <row r="7" spans="1:3" s="10" customFormat="1" ht="15.75">
      <c r="A7" s="47" t="s">
        <v>54</v>
      </c>
      <c r="B7" s="123"/>
      <c r="C7" s="100">
        <f>SUM(C8:C10)</f>
        <v>6704</v>
      </c>
    </row>
    <row r="8" spans="1:3" s="10" customFormat="1" ht="15.75">
      <c r="A8" s="104" t="s">
        <v>246</v>
      </c>
      <c r="B8" s="121">
        <v>1</v>
      </c>
      <c r="C8" s="98">
        <f>Szakf!D44</f>
        <v>0</v>
      </c>
    </row>
    <row r="9" spans="1:3" s="10" customFormat="1" ht="15.75">
      <c r="A9" s="104" t="s">
        <v>247</v>
      </c>
      <c r="B9" s="121">
        <v>2</v>
      </c>
      <c r="C9" s="98">
        <f>Szakf!D45</f>
        <v>6704</v>
      </c>
    </row>
    <row r="10" spans="1:3" s="10" customFormat="1" ht="15.75">
      <c r="A10" s="104" t="s">
        <v>248</v>
      </c>
      <c r="B10" s="121">
        <v>3</v>
      </c>
      <c r="C10" s="98">
        <f>Szakf!D46</f>
        <v>0</v>
      </c>
    </row>
    <row r="11" spans="1:3" s="10" customFormat="1" ht="31.5">
      <c r="A11" s="47" t="s">
        <v>204</v>
      </c>
      <c r="B11" s="123"/>
      <c r="C11" s="100">
        <f>SUM(C12:C14)</f>
        <v>1595</v>
      </c>
    </row>
    <row r="12" spans="1:3" s="10" customFormat="1" ht="15.75">
      <c r="A12" s="104" t="s">
        <v>246</v>
      </c>
      <c r="B12" s="121">
        <v>1</v>
      </c>
      <c r="C12" s="98">
        <f>Szakf!E44</f>
        <v>0</v>
      </c>
    </row>
    <row r="13" spans="1:3" s="10" customFormat="1" ht="15.75">
      <c r="A13" s="104" t="s">
        <v>247</v>
      </c>
      <c r="B13" s="121">
        <v>2</v>
      </c>
      <c r="C13" s="98">
        <f>Szakf!E45</f>
        <v>1595</v>
      </c>
    </row>
    <row r="14" spans="1:3" s="10" customFormat="1" ht="15.75">
      <c r="A14" s="104" t="s">
        <v>248</v>
      </c>
      <c r="B14" s="121">
        <v>3</v>
      </c>
      <c r="C14" s="98">
        <f>Szakf!E46</f>
        <v>0</v>
      </c>
    </row>
    <row r="15" spans="1:3" s="10" customFormat="1" ht="15.75">
      <c r="A15" s="47" t="s">
        <v>120</v>
      </c>
      <c r="B15" s="123"/>
      <c r="C15" s="100">
        <f>SUM(C16:C18)</f>
        <v>18278</v>
      </c>
    </row>
    <row r="16" spans="1:3" s="10" customFormat="1" ht="15.75">
      <c r="A16" s="104" t="s">
        <v>246</v>
      </c>
      <c r="B16" s="121">
        <v>1</v>
      </c>
      <c r="C16" s="98">
        <f>Szakf!F44</f>
        <v>0</v>
      </c>
    </row>
    <row r="17" spans="1:3" s="10" customFormat="1" ht="15.75">
      <c r="A17" s="104" t="s">
        <v>247</v>
      </c>
      <c r="B17" s="121">
        <v>2</v>
      </c>
      <c r="C17" s="98">
        <f>Szakf!F45</f>
        <v>18267</v>
      </c>
    </row>
    <row r="18" spans="1:3" s="10" customFormat="1" ht="15.75">
      <c r="A18" s="104" t="s">
        <v>248</v>
      </c>
      <c r="B18" s="121">
        <v>3</v>
      </c>
      <c r="C18" s="98">
        <f>Szakf!F46</f>
        <v>11</v>
      </c>
    </row>
    <row r="19" spans="1:3" s="10" customFormat="1" ht="15.75">
      <c r="A19" s="75" t="s">
        <v>121</v>
      </c>
      <c r="B19" s="123"/>
      <c r="C19" s="98"/>
    </row>
    <row r="20" spans="1:3" s="10" customFormat="1" ht="31.5">
      <c r="A20" s="68" t="s">
        <v>273</v>
      </c>
      <c r="B20" s="123">
        <v>1</v>
      </c>
      <c r="C20" s="98">
        <v>267</v>
      </c>
    </row>
    <row r="21" spans="1:3" s="10" customFormat="1" ht="15.75">
      <c r="A21" s="68" t="s">
        <v>274</v>
      </c>
      <c r="B21" s="123">
        <v>1</v>
      </c>
      <c r="C21" s="98"/>
    </row>
    <row r="22" spans="1:3" s="10" customFormat="1" ht="15.75">
      <c r="A22" s="68" t="s">
        <v>275</v>
      </c>
      <c r="B22" s="123">
        <v>1</v>
      </c>
      <c r="C22" s="98"/>
    </row>
    <row r="23" spans="1:3" s="10" customFormat="1" ht="31.5">
      <c r="A23" s="68" t="s">
        <v>276</v>
      </c>
      <c r="B23" s="123">
        <v>2</v>
      </c>
      <c r="C23" s="98"/>
    </row>
    <row r="24" spans="1:3" s="10" customFormat="1" ht="15.75">
      <c r="A24" s="68" t="s">
        <v>277</v>
      </c>
      <c r="B24" s="123">
        <v>2</v>
      </c>
      <c r="C24" s="98"/>
    </row>
    <row r="25" spans="1:3" s="10" customFormat="1" ht="15.75">
      <c r="A25" s="68" t="s">
        <v>278</v>
      </c>
      <c r="B25" s="123">
        <v>1</v>
      </c>
      <c r="C25" s="98"/>
    </row>
    <row r="26" spans="1:3" s="10" customFormat="1" ht="15.75">
      <c r="A26" s="68" t="s">
        <v>296</v>
      </c>
      <c r="B26" s="123">
        <v>3</v>
      </c>
      <c r="C26" s="98"/>
    </row>
    <row r="27" spans="1:3" s="10" customFormat="1" ht="15.75">
      <c r="A27" s="68" t="s">
        <v>279</v>
      </c>
      <c r="B27" s="123">
        <v>3</v>
      </c>
      <c r="C27" s="98"/>
    </row>
    <row r="28" spans="1:3" s="10" customFormat="1" ht="15.75">
      <c r="A28" s="68" t="s">
        <v>280</v>
      </c>
      <c r="B28" s="123">
        <v>1</v>
      </c>
      <c r="C28" s="98">
        <v>30</v>
      </c>
    </row>
    <row r="29" spans="1:3" s="10" customFormat="1" ht="15.75">
      <c r="A29" s="68" t="s">
        <v>281</v>
      </c>
      <c r="B29" s="123">
        <v>1</v>
      </c>
      <c r="C29" s="98">
        <v>4104</v>
      </c>
    </row>
    <row r="30" spans="1:3" s="10" customFormat="1" ht="15.75">
      <c r="A30" s="68" t="s">
        <v>282</v>
      </c>
      <c r="B30" s="123">
        <v>1</v>
      </c>
      <c r="C30" s="98">
        <v>1121</v>
      </c>
    </row>
    <row r="31" spans="1:3" s="10" customFormat="1" ht="15.75">
      <c r="A31" s="68" t="s">
        <v>283</v>
      </c>
      <c r="B31" s="123">
        <v>1</v>
      </c>
      <c r="C31" s="98"/>
    </row>
    <row r="32" spans="1:3" s="10" customFormat="1" ht="15.75">
      <c r="A32" s="68" t="s">
        <v>284</v>
      </c>
      <c r="B32" s="123">
        <v>3</v>
      </c>
      <c r="C32" s="98"/>
    </row>
    <row r="33" spans="1:3" s="10" customFormat="1" ht="15.75">
      <c r="A33" s="68" t="s">
        <v>285</v>
      </c>
      <c r="B33" s="123">
        <v>1</v>
      </c>
      <c r="C33" s="98">
        <v>308</v>
      </c>
    </row>
    <row r="34" spans="1:3" s="10" customFormat="1" ht="15.75">
      <c r="A34" s="68" t="s">
        <v>286</v>
      </c>
      <c r="B34" s="123">
        <v>2</v>
      </c>
      <c r="C34" s="98">
        <v>200</v>
      </c>
    </row>
    <row r="35" spans="1:3" s="10" customFormat="1" ht="15.75">
      <c r="A35" s="68" t="s">
        <v>287</v>
      </c>
      <c r="B35" s="123">
        <v>3</v>
      </c>
      <c r="C35" s="98">
        <v>100</v>
      </c>
    </row>
    <row r="36" spans="1:3" s="10" customFormat="1" ht="15.75">
      <c r="A36" s="68" t="s">
        <v>288</v>
      </c>
      <c r="B36" s="123"/>
      <c r="C36" s="98"/>
    </row>
    <row r="37" spans="1:3" s="10" customFormat="1" ht="15.75">
      <c r="A37" s="104" t="s">
        <v>297</v>
      </c>
      <c r="B37" s="123">
        <v>2</v>
      </c>
      <c r="C37" s="98">
        <v>500</v>
      </c>
    </row>
    <row r="38" spans="1:3" s="10" customFormat="1" ht="15.75">
      <c r="A38" s="68" t="s">
        <v>289</v>
      </c>
      <c r="B38" s="123">
        <v>1</v>
      </c>
      <c r="C38" s="98"/>
    </row>
    <row r="39" spans="1:3" s="10" customFormat="1" ht="15.75">
      <c r="A39" s="68" t="s">
        <v>290</v>
      </c>
      <c r="B39" s="123">
        <v>2</v>
      </c>
      <c r="C39" s="98"/>
    </row>
    <row r="40" spans="1:3" s="10" customFormat="1" ht="15.75">
      <c r="A40" s="68" t="s">
        <v>468</v>
      </c>
      <c r="B40" s="123">
        <v>3</v>
      </c>
      <c r="C40" s="98"/>
    </row>
    <row r="41" spans="1:3" s="10" customFormat="1" ht="31.5">
      <c r="A41" s="68" t="s">
        <v>291</v>
      </c>
      <c r="B41" s="123">
        <v>2</v>
      </c>
      <c r="C41" s="98"/>
    </row>
    <row r="42" spans="1:3" s="10" customFormat="1" ht="31.5">
      <c r="A42" s="68" t="s">
        <v>292</v>
      </c>
      <c r="B42" s="123"/>
      <c r="C42" s="98">
        <f>SUM(C43:C44)</f>
        <v>650</v>
      </c>
    </row>
    <row r="43" spans="1:3" s="10" customFormat="1" ht="15.75">
      <c r="A43" s="104" t="s">
        <v>294</v>
      </c>
      <c r="B43" s="123">
        <v>3</v>
      </c>
      <c r="C43" s="98">
        <v>50</v>
      </c>
    </row>
    <row r="44" spans="1:3" s="10" customFormat="1" ht="15.75">
      <c r="A44" s="104" t="s">
        <v>295</v>
      </c>
      <c r="B44" s="123">
        <v>3</v>
      </c>
      <c r="C44" s="98">
        <v>600</v>
      </c>
    </row>
    <row r="45" spans="1:3" s="10" customFormat="1" ht="31.5">
      <c r="A45" s="68" t="s">
        <v>293</v>
      </c>
      <c r="B45" s="123">
        <v>3</v>
      </c>
      <c r="C45" s="98">
        <v>230</v>
      </c>
    </row>
    <row r="46" spans="1:3" s="10" customFormat="1" ht="15.75">
      <c r="A46" s="47" t="s">
        <v>121</v>
      </c>
      <c r="B46" s="123"/>
      <c r="C46" s="100">
        <f>SUM(C47:C49)</f>
        <v>7510</v>
      </c>
    </row>
    <row r="47" spans="1:3" s="10" customFormat="1" ht="15.75">
      <c r="A47" s="104" t="s">
        <v>246</v>
      </c>
      <c r="B47" s="121">
        <v>1</v>
      </c>
      <c r="C47" s="98">
        <f>SUMIF($B$19:$B$46,"1",C$19:C$46)</f>
        <v>5830</v>
      </c>
    </row>
    <row r="48" spans="1:3" s="10" customFormat="1" ht="15.75">
      <c r="A48" s="104" t="s">
        <v>247</v>
      </c>
      <c r="B48" s="121">
        <v>2</v>
      </c>
      <c r="C48" s="98">
        <f>SUMIF($B$19:$B$46,"2",C$19:C$46)</f>
        <v>700</v>
      </c>
    </row>
    <row r="49" spans="1:3" s="10" customFormat="1" ht="15.75">
      <c r="A49" s="104" t="s">
        <v>248</v>
      </c>
      <c r="B49" s="121">
        <v>3</v>
      </c>
      <c r="C49" s="98">
        <f>SUMIF($B$19:$B$46,"3",C$19:C$46)</f>
        <v>980</v>
      </c>
    </row>
    <row r="50" spans="1:3" s="10" customFormat="1" ht="15.75">
      <c r="A50" s="74" t="s">
        <v>122</v>
      </c>
      <c r="B50" s="17"/>
      <c r="C50" s="98"/>
    </row>
    <row r="51" spans="1:3" s="10" customFormat="1" ht="31.5">
      <c r="A51" s="68" t="s">
        <v>337</v>
      </c>
      <c r="B51" s="123"/>
      <c r="C51" s="98"/>
    </row>
    <row r="52" spans="1:3" s="10" customFormat="1" ht="31.5">
      <c r="A52" s="68" t="s">
        <v>338</v>
      </c>
      <c r="B52" s="123"/>
      <c r="C52" s="98"/>
    </row>
    <row r="53" spans="1:3" s="10" customFormat="1" ht="31.5">
      <c r="A53" s="68" t="s">
        <v>339</v>
      </c>
      <c r="B53" s="123"/>
      <c r="C53" s="98">
        <f>SUM(C54)</f>
        <v>1150</v>
      </c>
    </row>
    <row r="54" spans="1:3" s="10" customFormat="1" ht="15.75">
      <c r="A54" s="104" t="s">
        <v>312</v>
      </c>
      <c r="B54" s="123"/>
      <c r="C54" s="98">
        <f>SUM(C55)</f>
        <v>1150</v>
      </c>
    </row>
    <row r="55" spans="1:3" s="10" customFormat="1" ht="15.75">
      <c r="A55" s="103" t="s">
        <v>530</v>
      </c>
      <c r="B55" s="123">
        <v>2</v>
      </c>
      <c r="C55" s="98">
        <v>1150</v>
      </c>
    </row>
    <row r="56" spans="1:3" s="10" customFormat="1" ht="15.75">
      <c r="A56" s="68" t="s">
        <v>340</v>
      </c>
      <c r="B56" s="123"/>
      <c r="C56" s="98">
        <f>C57+C59+C79</f>
        <v>10179</v>
      </c>
    </row>
    <row r="57" spans="1:3" s="10" customFormat="1" ht="15.75">
      <c r="A57" s="104" t="s">
        <v>310</v>
      </c>
      <c r="B57" s="123"/>
      <c r="C57" s="98">
        <f>SUM(C58)</f>
        <v>300</v>
      </c>
    </row>
    <row r="58" spans="1:3" s="10" customFormat="1" ht="15.75">
      <c r="A58" s="104" t="s">
        <v>311</v>
      </c>
      <c r="B58" s="123">
        <v>3</v>
      </c>
      <c r="C58" s="98">
        <v>300</v>
      </c>
    </row>
    <row r="59" spans="1:3" s="10" customFormat="1" ht="15.75">
      <c r="A59" s="104" t="s">
        <v>312</v>
      </c>
      <c r="B59" s="123"/>
      <c r="C59" s="98">
        <f>SUM(C61:C78)</f>
        <v>9879</v>
      </c>
    </row>
    <row r="60" spans="1:3" s="10" customFormat="1" ht="15.75">
      <c r="A60" s="104" t="s">
        <v>255</v>
      </c>
      <c r="B60" s="123"/>
      <c r="C60" s="98">
        <f>SUM(C61:C63)</f>
        <v>8090</v>
      </c>
    </row>
    <row r="61" spans="1:3" s="10" customFormat="1" ht="15.75">
      <c r="A61" s="104" t="s">
        <v>314</v>
      </c>
      <c r="B61" s="123">
        <v>1</v>
      </c>
      <c r="C61" s="98">
        <v>1768</v>
      </c>
    </row>
    <row r="62" spans="1:3" s="10" customFormat="1" ht="15.75">
      <c r="A62" s="104" t="s">
        <v>315</v>
      </c>
      <c r="B62" s="123">
        <v>2</v>
      </c>
      <c r="C62" s="98">
        <v>6322</v>
      </c>
    </row>
    <row r="63" spans="1:3" s="10" customFormat="1" ht="15.75">
      <c r="A63" s="104" t="s">
        <v>316</v>
      </c>
      <c r="B63" s="123">
        <v>1</v>
      </c>
      <c r="C63" s="98"/>
    </row>
    <row r="64" spans="1:3" s="10" customFormat="1" ht="15.75">
      <c r="A64" s="103" t="s">
        <v>317</v>
      </c>
      <c r="B64" s="123">
        <v>2</v>
      </c>
      <c r="C64" s="98"/>
    </row>
    <row r="65" spans="1:3" s="10" customFormat="1" ht="15.75">
      <c r="A65" s="103" t="s">
        <v>318</v>
      </c>
      <c r="B65" s="123">
        <v>2</v>
      </c>
      <c r="C65" s="98">
        <v>120</v>
      </c>
    </row>
    <row r="66" spans="1:3" s="10" customFormat="1" ht="15.75">
      <c r="A66" s="103" t="s">
        <v>319</v>
      </c>
      <c r="B66" s="123">
        <v>2</v>
      </c>
      <c r="C66" s="98">
        <v>600</v>
      </c>
    </row>
    <row r="67" spans="1:3" s="10" customFormat="1" ht="15.75">
      <c r="A67" s="103" t="s">
        <v>320</v>
      </c>
      <c r="B67" s="123">
        <v>2</v>
      </c>
      <c r="C67" s="98">
        <v>313</v>
      </c>
    </row>
    <row r="68" spans="1:3" s="10" customFormat="1" ht="15.75">
      <c r="A68" s="103" t="s">
        <v>321</v>
      </c>
      <c r="B68" s="123">
        <v>2</v>
      </c>
      <c r="C68" s="98">
        <v>-20</v>
      </c>
    </row>
    <row r="69" spans="1:3" s="10" customFormat="1" ht="15.75">
      <c r="A69" s="103" t="s">
        <v>322</v>
      </c>
      <c r="B69" s="123">
        <v>2</v>
      </c>
      <c r="C69" s="98">
        <v>140</v>
      </c>
    </row>
    <row r="70" spans="1:3" s="10" customFormat="1" ht="15.75">
      <c r="A70" s="103" t="s">
        <v>323</v>
      </c>
      <c r="B70" s="123">
        <v>2</v>
      </c>
      <c r="C70" s="98"/>
    </row>
    <row r="71" spans="1:3" s="10" customFormat="1" ht="15.75">
      <c r="A71" s="103" t="s">
        <v>324</v>
      </c>
      <c r="B71" s="123">
        <v>2</v>
      </c>
      <c r="C71" s="98">
        <v>200</v>
      </c>
    </row>
    <row r="72" spans="1:3" s="10" customFormat="1" ht="15.75">
      <c r="A72" s="103" t="s">
        <v>325</v>
      </c>
      <c r="B72" s="123">
        <v>2</v>
      </c>
      <c r="C72" s="98"/>
    </row>
    <row r="73" spans="1:3" s="10" customFormat="1" ht="15.75">
      <c r="A73" s="103" t="s">
        <v>326</v>
      </c>
      <c r="B73" s="123">
        <v>2</v>
      </c>
      <c r="C73" s="98"/>
    </row>
    <row r="74" spans="1:3" s="10" customFormat="1" ht="15.75">
      <c r="A74" s="103" t="s">
        <v>327</v>
      </c>
      <c r="B74" s="123">
        <v>2</v>
      </c>
      <c r="C74" s="98"/>
    </row>
    <row r="75" spans="1:3" s="10" customFormat="1" ht="15.75">
      <c r="A75" s="103" t="s">
        <v>328</v>
      </c>
      <c r="B75" s="123">
        <v>2</v>
      </c>
      <c r="C75" s="98">
        <v>245</v>
      </c>
    </row>
    <row r="76" spans="1:3" s="10" customFormat="1" ht="15.75">
      <c r="A76" s="103" t="s">
        <v>466</v>
      </c>
      <c r="B76" s="123">
        <v>3</v>
      </c>
      <c r="C76" s="98">
        <v>20</v>
      </c>
    </row>
    <row r="77" spans="1:3" s="10" customFormat="1" ht="15.75">
      <c r="A77" s="103" t="s">
        <v>467</v>
      </c>
      <c r="B77" s="123">
        <v>2</v>
      </c>
      <c r="C77" s="98">
        <v>171</v>
      </c>
    </row>
    <row r="78" spans="1:3" s="10" customFormat="1" ht="15.75">
      <c r="A78" s="68"/>
      <c r="B78" s="123"/>
      <c r="C78" s="98"/>
    </row>
    <row r="79" spans="1:3" s="10" customFormat="1" ht="15.75">
      <c r="A79" s="104" t="s">
        <v>313</v>
      </c>
      <c r="B79" s="123"/>
      <c r="C79" s="98"/>
    </row>
    <row r="80" spans="1:3" s="10" customFormat="1" ht="15.75">
      <c r="A80" s="68"/>
      <c r="B80" s="123"/>
      <c r="C80" s="98"/>
    </row>
    <row r="81" spans="1:3" s="10" customFormat="1" ht="31.5">
      <c r="A81" s="68" t="s">
        <v>344</v>
      </c>
      <c r="B81" s="123"/>
      <c r="C81" s="98"/>
    </row>
    <row r="82" spans="1:3" s="10" customFormat="1" ht="31.5">
      <c r="A82" s="68" t="s">
        <v>345</v>
      </c>
      <c r="B82" s="123"/>
      <c r="C82" s="98">
        <f>SUM(C83)</f>
        <v>200</v>
      </c>
    </row>
    <row r="83" spans="1:3" s="10" customFormat="1" ht="15.75">
      <c r="A83" s="104" t="s">
        <v>300</v>
      </c>
      <c r="B83" s="123">
        <v>3</v>
      </c>
      <c r="C83" s="98">
        <v>200</v>
      </c>
    </row>
    <row r="84" spans="1:3" s="10" customFormat="1" ht="15.75">
      <c r="A84" s="68" t="s">
        <v>346</v>
      </c>
      <c r="B84" s="123"/>
      <c r="C84" s="98">
        <f>C85+C86+C90+C93</f>
        <v>606</v>
      </c>
    </row>
    <row r="85" spans="1:3" s="10" customFormat="1" ht="15.75">
      <c r="A85" s="104" t="s">
        <v>303</v>
      </c>
      <c r="B85" s="123"/>
      <c r="C85" s="98"/>
    </row>
    <row r="86" spans="1:3" s="10" customFormat="1" ht="15.75">
      <c r="A86" s="104" t="s">
        <v>302</v>
      </c>
      <c r="B86" s="123"/>
      <c r="C86" s="98">
        <f>SUM(C87:C89)</f>
        <v>300</v>
      </c>
    </row>
    <row r="87" spans="1:3" s="10" customFormat="1" ht="15.75">
      <c r="A87" s="104" t="s">
        <v>308</v>
      </c>
      <c r="B87" s="123">
        <v>3</v>
      </c>
      <c r="C87" s="98"/>
    </row>
    <row r="88" spans="1:3" s="10" customFormat="1" ht="15.75">
      <c r="A88" s="104" t="s">
        <v>309</v>
      </c>
      <c r="B88" s="123">
        <v>3</v>
      </c>
      <c r="C88" s="98"/>
    </row>
    <row r="89" spans="1:3" s="10" customFormat="1" ht="15.75">
      <c r="A89" s="104" t="s">
        <v>494</v>
      </c>
      <c r="B89" s="123">
        <v>3</v>
      </c>
      <c r="C89" s="98">
        <v>300</v>
      </c>
    </row>
    <row r="90" spans="1:3" s="10" customFormat="1" ht="15.75">
      <c r="A90" s="104" t="s">
        <v>300</v>
      </c>
      <c r="B90" s="123"/>
      <c r="C90" s="98">
        <f>SUM(C91:C92)</f>
        <v>0</v>
      </c>
    </row>
    <row r="91" spans="1:3" s="10" customFormat="1" ht="15.75">
      <c r="A91" s="104" t="s">
        <v>301</v>
      </c>
      <c r="B91" s="123">
        <v>3</v>
      </c>
      <c r="C91" s="98"/>
    </row>
    <row r="92" spans="1:3" s="10" customFormat="1" ht="15.75">
      <c r="A92" s="104" t="s">
        <v>205</v>
      </c>
      <c r="B92" s="123"/>
      <c r="C92" s="98"/>
    </row>
    <row r="93" spans="1:3" s="10" customFormat="1" ht="15.75">
      <c r="A93" s="104" t="s">
        <v>304</v>
      </c>
      <c r="B93" s="123"/>
      <c r="C93" s="98">
        <f>SUM(C94:C98)</f>
        <v>306</v>
      </c>
    </row>
    <row r="94" spans="1:3" s="10" customFormat="1" ht="15.75">
      <c r="A94" s="104" t="s">
        <v>305</v>
      </c>
      <c r="B94" s="123">
        <v>2</v>
      </c>
      <c r="C94" s="98">
        <v>18</v>
      </c>
    </row>
    <row r="95" spans="1:3" s="10" customFormat="1" ht="15.75">
      <c r="A95" s="104" t="s">
        <v>306</v>
      </c>
      <c r="B95" s="123">
        <v>2</v>
      </c>
      <c r="C95" s="98">
        <v>144</v>
      </c>
    </row>
    <row r="96" spans="1:3" s="10" customFormat="1" ht="15.75">
      <c r="A96" s="104" t="s">
        <v>307</v>
      </c>
      <c r="B96" s="123">
        <v>2</v>
      </c>
      <c r="C96" s="98">
        <v>144</v>
      </c>
    </row>
    <row r="97" spans="1:3" s="10" customFormat="1" ht="15.75">
      <c r="A97" s="104" t="s">
        <v>205</v>
      </c>
      <c r="B97" s="123"/>
      <c r="C97" s="98"/>
    </row>
    <row r="98" spans="1:3" s="10" customFormat="1" ht="15.75">
      <c r="A98" s="68"/>
      <c r="B98" s="123"/>
      <c r="C98" s="98"/>
    </row>
    <row r="99" spans="1:3" s="10" customFormat="1" ht="15.75">
      <c r="A99" s="68" t="s">
        <v>298</v>
      </c>
      <c r="B99" s="123">
        <v>2</v>
      </c>
      <c r="C99" s="98">
        <v>533</v>
      </c>
    </row>
    <row r="100" spans="1:3" s="10" customFormat="1" ht="15.75">
      <c r="A100" s="104" t="s">
        <v>524</v>
      </c>
      <c r="B100" s="123"/>
      <c r="C100" s="98">
        <v>50</v>
      </c>
    </row>
    <row r="101" spans="1:3" s="10" customFormat="1" ht="15.75">
      <c r="A101" s="68" t="s">
        <v>299</v>
      </c>
      <c r="B101" s="123">
        <v>2</v>
      </c>
      <c r="C101" s="98"/>
    </row>
    <row r="102" spans="1:3" s="10" customFormat="1" ht="15.75">
      <c r="A102" s="73" t="s">
        <v>122</v>
      </c>
      <c r="B102" s="123"/>
      <c r="C102" s="100">
        <f>SUM(C103:C103:C105)</f>
        <v>12668</v>
      </c>
    </row>
    <row r="103" spans="1:3" s="10" customFormat="1" ht="15.75">
      <c r="A103" s="104" t="s">
        <v>246</v>
      </c>
      <c r="B103" s="121">
        <v>1</v>
      </c>
      <c r="C103" s="98">
        <f>SUMIF($B$50:$B$102,"1",C$50:C$102)</f>
        <v>1768</v>
      </c>
    </row>
    <row r="104" spans="1:3" s="10" customFormat="1" ht="15.75">
      <c r="A104" s="104" t="s">
        <v>247</v>
      </c>
      <c r="B104" s="121">
        <v>2</v>
      </c>
      <c r="C104" s="98">
        <f>SUMIF($B$50:$B$102,"2",C$50:C$102)</f>
        <v>10080</v>
      </c>
    </row>
    <row r="105" spans="1:3" s="10" customFormat="1" ht="15.75">
      <c r="A105" s="104" t="s">
        <v>248</v>
      </c>
      <c r="B105" s="121">
        <v>3</v>
      </c>
      <c r="C105" s="98">
        <f>SUMIF($B$50:$B$102,"3",C$50:C$102)</f>
        <v>820</v>
      </c>
    </row>
    <row r="106" spans="1:3" ht="15.75">
      <c r="A106" s="75" t="s">
        <v>125</v>
      </c>
      <c r="B106" s="123"/>
      <c r="C106" s="98"/>
    </row>
    <row r="107" spans="1:3" ht="15.75">
      <c r="A107" s="47" t="s">
        <v>160</v>
      </c>
      <c r="B107" s="123"/>
      <c r="C107" s="100">
        <f>SUM(C108:C110)</f>
        <v>2360</v>
      </c>
    </row>
    <row r="108" spans="1:3" ht="15.75">
      <c r="A108" s="104" t="s">
        <v>246</v>
      </c>
      <c r="B108" s="121">
        <v>1</v>
      </c>
      <c r="C108" s="98">
        <f>Felh!F13</f>
        <v>0</v>
      </c>
    </row>
    <row r="109" spans="1:3" ht="15.75">
      <c r="A109" s="104" t="s">
        <v>247</v>
      </c>
      <c r="B109" s="121">
        <v>2</v>
      </c>
      <c r="C109" s="98">
        <f>Felh!F14</f>
        <v>2360</v>
      </c>
    </row>
    <row r="110" spans="1:3" ht="15.75">
      <c r="A110" s="104" t="s">
        <v>248</v>
      </c>
      <c r="B110" s="121">
        <v>3</v>
      </c>
      <c r="C110" s="98">
        <f>Felh!F15</f>
        <v>0</v>
      </c>
    </row>
    <row r="111" spans="1:3" ht="15.75">
      <c r="A111" s="47" t="s">
        <v>80</v>
      </c>
      <c r="B111" s="123"/>
      <c r="C111" s="100">
        <f>SUM(C112:C114)</f>
        <v>17906</v>
      </c>
    </row>
    <row r="112" spans="1:3" ht="15.75">
      <c r="A112" s="104" t="s">
        <v>246</v>
      </c>
      <c r="B112" s="121">
        <v>1</v>
      </c>
      <c r="C112" s="98">
        <f>Felh!F23</f>
        <v>0</v>
      </c>
    </row>
    <row r="113" spans="1:3" ht="15.75">
      <c r="A113" s="104" t="s">
        <v>247</v>
      </c>
      <c r="B113" s="121">
        <v>2</v>
      </c>
      <c r="C113" s="98">
        <f>Felh!F24</f>
        <v>17906</v>
      </c>
    </row>
    <row r="114" spans="1:3" ht="15.75">
      <c r="A114" s="104" t="s">
        <v>248</v>
      </c>
      <c r="B114" s="121">
        <v>3</v>
      </c>
      <c r="C114" s="98">
        <f>Felh!F25</f>
        <v>0</v>
      </c>
    </row>
    <row r="115" spans="1:3" ht="15.75">
      <c r="A115" s="47" t="s">
        <v>82</v>
      </c>
      <c r="B115" s="123"/>
      <c r="C115" s="100">
        <f>SUM(C116:C118)</f>
        <v>281</v>
      </c>
    </row>
    <row r="116" spans="1:3" ht="15.75">
      <c r="A116" s="104" t="s">
        <v>246</v>
      </c>
      <c r="B116" s="121">
        <v>1</v>
      </c>
      <c r="C116" s="98">
        <f>Felh!F35</f>
        <v>0</v>
      </c>
    </row>
    <row r="117" spans="1:3" ht="15.75">
      <c r="A117" s="104" t="s">
        <v>247</v>
      </c>
      <c r="B117" s="121">
        <v>2</v>
      </c>
      <c r="C117" s="98">
        <f>Felh!F36</f>
        <v>81</v>
      </c>
    </row>
    <row r="118" spans="1:3" ht="15.75">
      <c r="A118" s="104" t="s">
        <v>248</v>
      </c>
      <c r="B118" s="121">
        <v>3</v>
      </c>
      <c r="C118" s="98">
        <f>Felh!F37</f>
        <v>200</v>
      </c>
    </row>
    <row r="119" spans="1:3" ht="16.5">
      <c r="A119" s="77" t="s">
        <v>250</v>
      </c>
      <c r="B119" s="124"/>
      <c r="C119" s="98"/>
    </row>
    <row r="120" spans="1:3" ht="15.75">
      <c r="A120" s="75" t="s">
        <v>251</v>
      </c>
      <c r="B120" s="123"/>
      <c r="C120" s="15"/>
    </row>
    <row r="121" spans="1:3" ht="15.75">
      <c r="A121" s="68" t="s">
        <v>438</v>
      </c>
      <c r="B121" s="123"/>
      <c r="C121" s="15"/>
    </row>
    <row r="122" spans="1:3" ht="15.75">
      <c r="A122" s="68" t="s">
        <v>353</v>
      </c>
      <c r="B122" s="123"/>
      <c r="C122" s="15"/>
    </row>
    <row r="123" spans="1:3" ht="15.75">
      <c r="A123" s="68" t="s">
        <v>354</v>
      </c>
      <c r="B123" s="123"/>
      <c r="C123" s="15"/>
    </row>
    <row r="124" spans="1:3" ht="15.75">
      <c r="A124" s="68" t="s">
        <v>355</v>
      </c>
      <c r="B124" s="123"/>
      <c r="C124" s="15"/>
    </row>
    <row r="125" spans="1:3" ht="15.75">
      <c r="A125" s="47" t="s">
        <v>251</v>
      </c>
      <c r="B125" s="123"/>
      <c r="C125" s="100">
        <f>SUM(C126:C128)</f>
        <v>0</v>
      </c>
    </row>
    <row r="126" spans="1:3" ht="15.75">
      <c r="A126" s="104" t="s">
        <v>246</v>
      </c>
      <c r="B126" s="121">
        <v>1</v>
      </c>
      <c r="C126" s="98">
        <f>SUMIF($B$120:$B$125,"1",C$120:C$125)</f>
        <v>0</v>
      </c>
    </row>
    <row r="127" spans="1:3" ht="15.75">
      <c r="A127" s="104" t="s">
        <v>247</v>
      </c>
      <c r="B127" s="121">
        <v>2</v>
      </c>
      <c r="C127" s="98">
        <f>SUMIF($B$120:$B$125,"2",C$120:C$125)</f>
        <v>0</v>
      </c>
    </row>
    <row r="128" spans="1:3" ht="15.75">
      <c r="A128" s="104" t="s">
        <v>248</v>
      </c>
      <c r="B128" s="121">
        <v>3</v>
      </c>
      <c r="C128" s="98">
        <f>SUMIF($B$120:$B$125,"3",C$120:C$125)</f>
        <v>0</v>
      </c>
    </row>
    <row r="129" spans="1:3" ht="15.75">
      <c r="A129" s="75" t="s">
        <v>252</v>
      </c>
      <c r="B129" s="123"/>
      <c r="C129" s="15"/>
    </row>
    <row r="130" spans="1:3" ht="15.75">
      <c r="A130" s="68" t="s">
        <v>352</v>
      </c>
      <c r="B130" s="123"/>
      <c r="C130" s="15"/>
    </row>
    <row r="131" spans="1:3" ht="15.75">
      <c r="A131" s="68" t="s">
        <v>353</v>
      </c>
      <c r="B131" s="123"/>
      <c r="C131" s="15"/>
    </row>
    <row r="132" spans="1:3" ht="15.75">
      <c r="A132" s="68" t="s">
        <v>354</v>
      </c>
      <c r="B132" s="123"/>
      <c r="C132" s="15"/>
    </row>
    <row r="133" spans="1:3" ht="15.75">
      <c r="A133" s="68" t="s">
        <v>355</v>
      </c>
      <c r="B133" s="123"/>
      <c r="C133" s="15"/>
    </row>
    <row r="134" spans="1:3" ht="15.75">
      <c r="A134" s="47" t="s">
        <v>252</v>
      </c>
      <c r="B134" s="123"/>
      <c r="C134" s="100">
        <f>SUM(C135:C137)</f>
        <v>0</v>
      </c>
    </row>
    <row r="135" spans="1:3" ht="15.75">
      <c r="A135" s="104" t="s">
        <v>246</v>
      </c>
      <c r="B135" s="121">
        <v>1</v>
      </c>
      <c r="C135" s="98">
        <f>SUMIF($B$120:$B$125,"1",C$120:C$125)</f>
        <v>0</v>
      </c>
    </row>
    <row r="136" spans="1:3" ht="15.75">
      <c r="A136" s="104" t="s">
        <v>247</v>
      </c>
      <c r="B136" s="121">
        <v>2</v>
      </c>
      <c r="C136" s="98">
        <f>SUMIF($B$120:$B$125,"2",C$120:C$125)</f>
        <v>0</v>
      </c>
    </row>
    <row r="137" spans="1:3" ht="15.75">
      <c r="A137" s="104" t="s">
        <v>248</v>
      </c>
      <c r="B137" s="121">
        <v>3</v>
      </c>
      <c r="C137" s="98">
        <f>SUMIF($B$120:$B$125,"3",C$120:C$125)</f>
        <v>0</v>
      </c>
    </row>
    <row r="138" spans="1:3" ht="15.75">
      <c r="A138" s="47" t="s">
        <v>456</v>
      </c>
      <c r="B138" s="123"/>
      <c r="C138" s="15"/>
    </row>
    <row r="139" spans="1:3" ht="16.5">
      <c r="A139" s="76" t="s">
        <v>253</v>
      </c>
      <c r="B139" s="124"/>
      <c r="C139" s="18">
        <f>C7+C11+C15+C46+C102+C107+C111+C115+C125+C134+C138</f>
        <v>67302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H51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51.28125" style="2" customWidth="1"/>
    <col min="2" max="2" width="9.8515625" style="2" customWidth="1"/>
    <col min="3" max="3" width="5.7109375" style="2" customWidth="1"/>
    <col min="4" max="7" width="12.7109375" style="2" customWidth="1"/>
    <col min="8" max="8" width="12.7109375" style="20" customWidth="1"/>
    <col min="9" max="16384" width="9.140625" style="2" customWidth="1"/>
  </cols>
  <sheetData>
    <row r="1" spans="1:8" ht="15.75">
      <c r="A1" s="185" t="s">
        <v>470</v>
      </c>
      <c r="B1" s="185"/>
      <c r="C1" s="185"/>
      <c r="D1" s="185"/>
      <c r="E1" s="185"/>
      <c r="F1" s="185"/>
      <c r="G1" s="185"/>
      <c r="H1" s="185"/>
    </row>
    <row r="2" spans="1:8" ht="15.75">
      <c r="A2" s="185" t="s">
        <v>206</v>
      </c>
      <c r="B2" s="185"/>
      <c r="C2" s="185"/>
      <c r="D2" s="185"/>
      <c r="E2" s="185"/>
      <c r="F2" s="185"/>
      <c r="G2" s="185"/>
      <c r="H2" s="185"/>
    </row>
    <row r="4" spans="1:8" s="3" customFormat="1" ht="15.75">
      <c r="A4" s="186" t="s">
        <v>9</v>
      </c>
      <c r="B4" s="196" t="s">
        <v>211</v>
      </c>
      <c r="C4" s="196" t="s">
        <v>268</v>
      </c>
      <c r="D4" s="21" t="s">
        <v>207</v>
      </c>
      <c r="E4" s="21" t="s">
        <v>208</v>
      </c>
      <c r="F4" s="21" t="s">
        <v>33</v>
      </c>
      <c r="G4" s="21" t="s">
        <v>16</v>
      </c>
      <c r="H4" s="4" t="s">
        <v>5</v>
      </c>
    </row>
    <row r="5" spans="1:8" s="3" customFormat="1" ht="15.75">
      <c r="A5" s="187"/>
      <c r="B5" s="197"/>
      <c r="C5" s="197"/>
      <c r="D5" s="43" t="s">
        <v>4</v>
      </c>
      <c r="E5" s="43" t="s">
        <v>4</v>
      </c>
      <c r="F5" s="43" t="s">
        <v>4</v>
      </c>
      <c r="G5" s="43" t="s">
        <v>4</v>
      </c>
      <c r="H5" s="43" t="s">
        <v>4</v>
      </c>
    </row>
    <row r="6" spans="1:8" s="3" customFormat="1" ht="15.75">
      <c r="A6" s="7" t="s">
        <v>209</v>
      </c>
      <c r="B6" s="7" t="s">
        <v>210</v>
      </c>
      <c r="C6" s="120">
        <v>2</v>
      </c>
      <c r="D6" s="5"/>
      <c r="E6" s="5"/>
      <c r="F6" s="5">
        <v>50</v>
      </c>
      <c r="G6" s="5">
        <v>14</v>
      </c>
      <c r="H6" s="5">
        <f>D6+E6+F6+G6</f>
        <v>64</v>
      </c>
    </row>
    <row r="7" spans="1:8" s="3" customFormat="1" ht="31.5">
      <c r="A7" s="7" t="s">
        <v>212</v>
      </c>
      <c r="B7" s="7" t="s">
        <v>66</v>
      </c>
      <c r="C7" s="120">
        <v>2</v>
      </c>
      <c r="D7" s="5"/>
      <c r="E7" s="5"/>
      <c r="F7" s="5">
        <v>100</v>
      </c>
      <c r="G7" s="5">
        <v>27</v>
      </c>
      <c r="H7" s="5">
        <f aca="true" t="shared" si="0" ref="H7:H51">D7+E7+F7+G7</f>
        <v>127</v>
      </c>
    </row>
    <row r="8" spans="1:8" s="3" customFormat="1" ht="15.75">
      <c r="A8" s="7" t="s">
        <v>214</v>
      </c>
      <c r="B8" s="7" t="s">
        <v>213</v>
      </c>
      <c r="C8" s="120">
        <v>2</v>
      </c>
      <c r="D8" s="5"/>
      <c r="E8" s="5"/>
      <c r="F8" s="5">
        <v>1058</v>
      </c>
      <c r="G8" s="5">
        <v>285</v>
      </c>
      <c r="H8" s="5">
        <f t="shared" si="0"/>
        <v>1343</v>
      </c>
    </row>
    <row r="9" spans="1:8" s="3" customFormat="1" ht="15.75">
      <c r="A9" s="7" t="s">
        <v>215</v>
      </c>
      <c r="B9" s="7" t="s">
        <v>216</v>
      </c>
      <c r="C9" s="120">
        <v>2</v>
      </c>
      <c r="D9" s="5"/>
      <c r="E9" s="5"/>
      <c r="F9" s="5">
        <v>1070</v>
      </c>
      <c r="G9" s="5">
        <v>288</v>
      </c>
      <c r="H9" s="5">
        <f t="shared" si="0"/>
        <v>1358</v>
      </c>
    </row>
    <row r="10" spans="1:8" s="3" customFormat="1" ht="15.75">
      <c r="A10" s="7" t="s">
        <v>240</v>
      </c>
      <c r="B10" s="7" t="s">
        <v>241</v>
      </c>
      <c r="C10" s="120">
        <v>3</v>
      </c>
      <c r="D10" s="5"/>
      <c r="E10" s="5"/>
      <c r="F10" s="5"/>
      <c r="G10" s="5"/>
      <c r="H10" s="5">
        <f>D10+E10+F10+G10</f>
        <v>0</v>
      </c>
    </row>
    <row r="11" spans="1:8" s="3" customFormat="1" ht="15.75">
      <c r="A11" s="7" t="s">
        <v>236</v>
      </c>
      <c r="B11" s="7" t="s">
        <v>237</v>
      </c>
      <c r="C11" s="120">
        <v>2</v>
      </c>
      <c r="D11" s="5"/>
      <c r="E11" s="5"/>
      <c r="F11" s="5">
        <v>100</v>
      </c>
      <c r="G11" s="5">
        <v>27</v>
      </c>
      <c r="H11" s="5">
        <f>D11+E11+F11+G11</f>
        <v>127</v>
      </c>
    </row>
    <row r="12" spans="1:8" s="3" customFormat="1" ht="15.75">
      <c r="A12" s="7" t="s">
        <v>35</v>
      </c>
      <c r="B12" s="7" t="s">
        <v>74</v>
      </c>
      <c r="C12" s="120">
        <v>2</v>
      </c>
      <c r="D12" s="5"/>
      <c r="E12" s="5"/>
      <c r="F12" s="5">
        <v>500</v>
      </c>
      <c r="G12" s="5">
        <v>135</v>
      </c>
      <c r="H12" s="5">
        <f>D12+E12+F12+G12</f>
        <v>635</v>
      </c>
    </row>
    <row r="13" spans="1:8" s="3" customFormat="1" ht="15.75">
      <c r="A13" s="7" t="s">
        <v>269</v>
      </c>
      <c r="B13" s="7" t="s">
        <v>63</v>
      </c>
      <c r="C13" s="120"/>
      <c r="D13" s="5">
        <f>SUM(D14:D15)</f>
        <v>594</v>
      </c>
      <c r="E13" s="5">
        <f>SUM(E14:E15)</f>
        <v>161</v>
      </c>
      <c r="F13" s="5">
        <f>SUM(F14:F15)</f>
        <v>2122</v>
      </c>
      <c r="G13" s="5">
        <f>SUM(G14:G15)</f>
        <v>568</v>
      </c>
      <c r="H13" s="5">
        <f t="shared" si="0"/>
        <v>3445</v>
      </c>
    </row>
    <row r="14" spans="1:8" s="3" customFormat="1" ht="15.75">
      <c r="A14" s="125" t="s">
        <v>482</v>
      </c>
      <c r="B14" s="7" t="s">
        <v>63</v>
      </c>
      <c r="C14" s="120">
        <v>2</v>
      </c>
      <c r="D14" s="5">
        <v>300</v>
      </c>
      <c r="E14" s="5">
        <v>81</v>
      </c>
      <c r="F14" s="5">
        <v>1507</v>
      </c>
      <c r="G14" s="5">
        <v>407</v>
      </c>
      <c r="H14" s="5">
        <f t="shared" si="0"/>
        <v>2295</v>
      </c>
    </row>
    <row r="15" spans="1:8" s="3" customFormat="1" ht="15.75">
      <c r="A15" s="125" t="s">
        <v>483</v>
      </c>
      <c r="B15" s="7" t="s">
        <v>63</v>
      </c>
      <c r="C15" s="120">
        <v>2</v>
      </c>
      <c r="D15" s="5">
        <v>294</v>
      </c>
      <c r="E15" s="5">
        <v>80</v>
      </c>
      <c r="F15" s="5">
        <v>615</v>
      </c>
      <c r="G15" s="5">
        <v>161</v>
      </c>
      <c r="H15" s="5">
        <f t="shared" si="0"/>
        <v>1150</v>
      </c>
    </row>
    <row r="16" spans="1:8" s="3" customFormat="1" ht="15.75">
      <c r="A16" s="7" t="s">
        <v>270</v>
      </c>
      <c r="B16" s="7" t="s">
        <v>239</v>
      </c>
      <c r="C16" s="120">
        <v>3</v>
      </c>
      <c r="D16" s="5"/>
      <c r="E16" s="5"/>
      <c r="F16" s="5"/>
      <c r="G16" s="5"/>
      <c r="H16" s="5">
        <f>D16+E16+F16+G16</f>
        <v>0</v>
      </c>
    </row>
    <row r="17" spans="1:8" s="3" customFormat="1" ht="15.75">
      <c r="A17" s="7" t="s">
        <v>330</v>
      </c>
      <c r="B17" s="7" t="s">
        <v>69</v>
      </c>
      <c r="C17" s="120"/>
      <c r="D17" s="5">
        <f>SUM(D18:D19)</f>
        <v>3445</v>
      </c>
      <c r="E17" s="5">
        <f>SUM(E18:E19)</f>
        <v>930</v>
      </c>
      <c r="F17" s="5">
        <f>SUM(F18:F19)</f>
        <v>825</v>
      </c>
      <c r="G17" s="5">
        <f>SUM(G18:G19)</f>
        <v>122</v>
      </c>
      <c r="H17" s="5">
        <f t="shared" si="0"/>
        <v>5322</v>
      </c>
    </row>
    <row r="18" spans="1:8" s="3" customFormat="1" ht="31.5">
      <c r="A18" s="125" t="s">
        <v>463</v>
      </c>
      <c r="B18" s="7" t="s">
        <v>69</v>
      </c>
      <c r="C18" s="120">
        <v>2</v>
      </c>
      <c r="D18" s="5">
        <v>3445</v>
      </c>
      <c r="E18" s="5">
        <v>930</v>
      </c>
      <c r="F18" s="5">
        <v>814</v>
      </c>
      <c r="G18" s="5">
        <v>122</v>
      </c>
      <c r="H18" s="5">
        <f t="shared" si="0"/>
        <v>5311</v>
      </c>
    </row>
    <row r="19" spans="1:8" s="3" customFormat="1" ht="15.75">
      <c r="A19" s="125" t="s">
        <v>464</v>
      </c>
      <c r="B19" s="7" t="s">
        <v>69</v>
      </c>
      <c r="C19" s="120">
        <v>3</v>
      </c>
      <c r="D19" s="5"/>
      <c r="E19" s="5"/>
      <c r="F19" s="5">
        <v>11</v>
      </c>
      <c r="G19" s="5"/>
      <c r="H19" s="5">
        <f t="shared" si="0"/>
        <v>11</v>
      </c>
    </row>
    <row r="20" spans="1:8" s="3" customFormat="1" ht="15.75">
      <c r="A20" s="7" t="s">
        <v>135</v>
      </c>
      <c r="B20" s="7" t="s">
        <v>217</v>
      </c>
      <c r="C20" s="120">
        <v>2</v>
      </c>
      <c r="D20" s="5"/>
      <c r="E20" s="5"/>
      <c r="F20" s="5">
        <v>1300</v>
      </c>
      <c r="G20" s="5">
        <v>351</v>
      </c>
      <c r="H20" s="5">
        <f t="shared" si="0"/>
        <v>1651</v>
      </c>
    </row>
    <row r="21" spans="1:8" s="3" customFormat="1" ht="15.75">
      <c r="A21" s="7" t="s">
        <v>219</v>
      </c>
      <c r="B21" s="7" t="s">
        <v>218</v>
      </c>
      <c r="C21" s="120">
        <v>2</v>
      </c>
      <c r="D21" s="5"/>
      <c r="E21" s="5"/>
      <c r="F21" s="5"/>
      <c r="G21" s="5"/>
      <c r="H21" s="5">
        <f t="shared" si="0"/>
        <v>0</v>
      </c>
    </row>
    <row r="22" spans="1:8" s="3" customFormat="1" ht="31.5">
      <c r="A22" s="7" t="s">
        <v>220</v>
      </c>
      <c r="B22" s="7" t="s">
        <v>221</v>
      </c>
      <c r="C22" s="120">
        <v>2</v>
      </c>
      <c r="D22" s="5"/>
      <c r="E22" s="5"/>
      <c r="F22" s="5"/>
      <c r="G22" s="5"/>
      <c r="H22" s="5">
        <f t="shared" si="0"/>
        <v>0</v>
      </c>
    </row>
    <row r="23" spans="1:8" s="3" customFormat="1" ht="15.75">
      <c r="A23" s="7" t="s">
        <v>222</v>
      </c>
      <c r="B23" s="7" t="s">
        <v>71</v>
      </c>
      <c r="C23" s="120">
        <v>2</v>
      </c>
      <c r="D23" s="5"/>
      <c r="E23" s="5"/>
      <c r="F23" s="5">
        <v>1143</v>
      </c>
      <c r="G23" s="5">
        <v>310</v>
      </c>
      <c r="H23" s="5">
        <f t="shared" si="0"/>
        <v>1453</v>
      </c>
    </row>
    <row r="24" spans="1:8" s="3" customFormat="1" ht="15.75">
      <c r="A24" s="7" t="s">
        <v>223</v>
      </c>
      <c r="B24" s="7" t="s">
        <v>224</v>
      </c>
      <c r="C24" s="120">
        <v>2</v>
      </c>
      <c r="D24" s="5"/>
      <c r="E24" s="5"/>
      <c r="F24" s="5"/>
      <c r="G24" s="5"/>
      <c r="H24" s="5">
        <f t="shared" si="0"/>
        <v>0</v>
      </c>
    </row>
    <row r="25" spans="1:8" s="3" customFormat="1" ht="15.75">
      <c r="A25" s="7" t="s">
        <v>225</v>
      </c>
      <c r="B25" s="7" t="s">
        <v>226</v>
      </c>
      <c r="C25" s="120">
        <v>2</v>
      </c>
      <c r="D25" s="5"/>
      <c r="E25" s="5"/>
      <c r="F25" s="5"/>
      <c r="G25" s="5"/>
      <c r="H25" s="5">
        <f t="shared" si="0"/>
        <v>0</v>
      </c>
    </row>
    <row r="26" spans="1:8" s="3" customFormat="1" ht="15.75">
      <c r="A26" s="7" t="s">
        <v>227</v>
      </c>
      <c r="B26" s="7" t="s">
        <v>70</v>
      </c>
      <c r="C26" s="120">
        <v>2</v>
      </c>
      <c r="D26" s="5"/>
      <c r="E26" s="5"/>
      <c r="F26" s="5">
        <v>1488</v>
      </c>
      <c r="G26" s="5">
        <v>402</v>
      </c>
      <c r="H26" s="5">
        <f t="shared" si="0"/>
        <v>1890</v>
      </c>
    </row>
    <row r="27" spans="1:8" s="3" customFormat="1" ht="15.75">
      <c r="A27" s="7" t="s">
        <v>238</v>
      </c>
      <c r="B27" s="7" t="s">
        <v>64</v>
      </c>
      <c r="C27" s="120">
        <v>2</v>
      </c>
      <c r="D27" s="5"/>
      <c r="E27" s="5"/>
      <c r="F27" s="5"/>
      <c r="G27" s="5"/>
      <c r="H27" s="5">
        <f>D27+E27+F27+G27</f>
        <v>0</v>
      </c>
    </row>
    <row r="28" spans="1:8" s="3" customFormat="1" ht="15.75">
      <c r="A28" s="7" t="s">
        <v>228</v>
      </c>
      <c r="B28" s="7" t="s">
        <v>72</v>
      </c>
      <c r="C28" s="120">
        <v>2</v>
      </c>
      <c r="D28" s="5"/>
      <c r="E28" s="5"/>
      <c r="F28" s="5"/>
      <c r="G28" s="5"/>
      <c r="H28" s="5">
        <f t="shared" si="0"/>
        <v>0</v>
      </c>
    </row>
    <row r="29" spans="1:8" s="3" customFormat="1" ht="31.5">
      <c r="A29" s="7" t="s">
        <v>229</v>
      </c>
      <c r="B29" s="7" t="s">
        <v>73</v>
      </c>
      <c r="C29" s="120">
        <v>2</v>
      </c>
      <c r="D29" s="5">
        <v>1293</v>
      </c>
      <c r="E29" s="5">
        <v>180</v>
      </c>
      <c r="F29" s="5">
        <v>60</v>
      </c>
      <c r="G29" s="5">
        <v>8</v>
      </c>
      <c r="H29" s="5">
        <f t="shared" si="0"/>
        <v>1541</v>
      </c>
    </row>
    <row r="30" spans="1:8" s="3" customFormat="1" ht="15.75">
      <c r="A30" s="7" t="s">
        <v>230</v>
      </c>
      <c r="B30" s="7" t="s">
        <v>68</v>
      </c>
      <c r="C30" s="120">
        <v>2</v>
      </c>
      <c r="D30" s="5">
        <v>315</v>
      </c>
      <c r="E30" s="5">
        <v>85</v>
      </c>
      <c r="F30" s="5">
        <v>639</v>
      </c>
      <c r="G30" s="5">
        <v>173</v>
      </c>
      <c r="H30" s="5">
        <f t="shared" si="0"/>
        <v>1212</v>
      </c>
    </row>
    <row r="31" spans="1:8" s="3" customFormat="1" ht="31.5">
      <c r="A31" s="7" t="s">
        <v>333</v>
      </c>
      <c r="B31" s="7" t="s">
        <v>67</v>
      </c>
      <c r="C31" s="120"/>
      <c r="D31" s="5">
        <f>SUM(D32:D33)</f>
        <v>1057</v>
      </c>
      <c r="E31" s="5">
        <f>SUM(E32:E33)</f>
        <v>239</v>
      </c>
      <c r="F31" s="5">
        <f>SUM(F32:F33)</f>
        <v>3506</v>
      </c>
      <c r="G31" s="5">
        <f>SUM(G32:G33)</f>
        <v>933</v>
      </c>
      <c r="H31" s="5">
        <f t="shared" si="0"/>
        <v>5735</v>
      </c>
    </row>
    <row r="32" spans="1:8" s="3" customFormat="1" ht="15.75">
      <c r="A32" s="125" t="s">
        <v>331</v>
      </c>
      <c r="B32" s="7" t="s">
        <v>67</v>
      </c>
      <c r="C32" s="120">
        <v>2</v>
      </c>
      <c r="D32" s="5">
        <v>657</v>
      </c>
      <c r="E32" s="5">
        <v>239</v>
      </c>
      <c r="F32" s="5">
        <v>3506</v>
      </c>
      <c r="G32" s="5">
        <v>933</v>
      </c>
      <c r="H32" s="5">
        <f t="shared" si="0"/>
        <v>5335</v>
      </c>
    </row>
    <row r="33" spans="1:8" s="3" customFormat="1" ht="15.75">
      <c r="A33" s="125" t="s">
        <v>332</v>
      </c>
      <c r="B33" s="7" t="s">
        <v>67</v>
      </c>
      <c r="C33" s="120">
        <v>2</v>
      </c>
      <c r="D33" s="5">
        <v>400</v>
      </c>
      <c r="E33" s="5"/>
      <c r="F33" s="5"/>
      <c r="G33" s="5"/>
      <c r="H33" s="5">
        <f t="shared" si="0"/>
        <v>400</v>
      </c>
    </row>
    <row r="34" spans="1:8" s="3" customFormat="1" ht="15.75">
      <c r="A34" s="7" t="s">
        <v>231</v>
      </c>
      <c r="B34" s="7" t="s">
        <v>232</v>
      </c>
      <c r="C34" s="120">
        <v>2</v>
      </c>
      <c r="D34" s="5"/>
      <c r="E34" s="5"/>
      <c r="F34" s="5">
        <v>250</v>
      </c>
      <c r="G34" s="5">
        <v>68</v>
      </c>
      <c r="H34" s="5">
        <f t="shared" si="0"/>
        <v>318</v>
      </c>
    </row>
    <row r="35" spans="1:8" s="3" customFormat="1" ht="15.75">
      <c r="A35" s="7" t="s">
        <v>233</v>
      </c>
      <c r="B35" s="7" t="s">
        <v>234</v>
      </c>
      <c r="C35" s="120">
        <v>2</v>
      </c>
      <c r="D35" s="5"/>
      <c r="E35" s="5"/>
      <c r="F35" s="5">
        <v>150</v>
      </c>
      <c r="G35" s="5">
        <v>41</v>
      </c>
      <c r="H35" s="5">
        <f t="shared" si="0"/>
        <v>191</v>
      </c>
    </row>
    <row r="36" spans="1:8" s="3" customFormat="1" ht="15.75">
      <c r="A36" s="7" t="s">
        <v>235</v>
      </c>
      <c r="B36" s="7" t="s">
        <v>65</v>
      </c>
      <c r="C36" s="120">
        <v>2</v>
      </c>
      <c r="D36" s="5"/>
      <c r="E36" s="5"/>
      <c r="F36" s="5">
        <v>130</v>
      </c>
      <c r="G36" s="5">
        <v>35</v>
      </c>
      <c r="H36" s="5">
        <f t="shared" si="0"/>
        <v>165</v>
      </c>
    </row>
    <row r="37" spans="1:8" s="3" customFormat="1" ht="15.75">
      <c r="A37" s="7" t="s">
        <v>341</v>
      </c>
      <c r="B37" s="7"/>
      <c r="C37" s="120"/>
      <c r="D37" s="5"/>
      <c r="E37" s="5"/>
      <c r="F37" s="5"/>
      <c r="G37" s="5"/>
      <c r="H37" s="5">
        <f t="shared" si="0"/>
        <v>0</v>
      </c>
    </row>
    <row r="38" spans="1:8" s="3" customFormat="1" ht="15.75">
      <c r="A38" s="7" t="s">
        <v>271</v>
      </c>
      <c r="B38" s="7"/>
      <c r="C38" s="120"/>
      <c r="D38" s="5"/>
      <c r="E38" s="5"/>
      <c r="F38" s="5"/>
      <c r="G38" s="5"/>
      <c r="H38" s="5">
        <f t="shared" si="0"/>
        <v>0</v>
      </c>
    </row>
    <row r="39" spans="1:8" s="3" customFormat="1" ht="15.75">
      <c r="A39" s="7" t="s">
        <v>329</v>
      </c>
      <c r="B39" s="7"/>
      <c r="C39" s="120"/>
      <c r="D39" s="5"/>
      <c r="E39" s="5"/>
      <c r="F39" s="5">
        <f>SUM(F40:F42)</f>
        <v>3787</v>
      </c>
      <c r="G39" s="5"/>
      <c r="H39" s="5">
        <f t="shared" si="0"/>
        <v>3787</v>
      </c>
    </row>
    <row r="40" spans="1:8" s="3" customFormat="1" ht="15.75">
      <c r="A40" s="104" t="s">
        <v>246</v>
      </c>
      <c r="B40" s="7"/>
      <c r="C40" s="120">
        <v>1</v>
      </c>
      <c r="D40" s="5"/>
      <c r="E40" s="5"/>
      <c r="F40" s="98">
        <f>SUMIF($C$6:$C$39,"1",G$6:G$39)</f>
        <v>0</v>
      </c>
      <c r="G40" s="5"/>
      <c r="H40" s="5">
        <f t="shared" si="0"/>
        <v>0</v>
      </c>
    </row>
    <row r="41" spans="1:8" s="3" customFormat="1" ht="15.75">
      <c r="A41" s="104" t="s">
        <v>247</v>
      </c>
      <c r="B41" s="7"/>
      <c r="C41" s="120">
        <v>2</v>
      </c>
      <c r="D41" s="5"/>
      <c r="E41" s="5"/>
      <c r="F41" s="98">
        <f>SUMIF($C$6:$C$39,"2",G$6:G$39)</f>
        <v>3787</v>
      </c>
      <c r="G41" s="5"/>
      <c r="H41" s="5">
        <f t="shared" si="0"/>
        <v>3787</v>
      </c>
    </row>
    <row r="42" spans="1:8" s="3" customFormat="1" ht="15.75">
      <c r="A42" s="104" t="s">
        <v>248</v>
      </c>
      <c r="B42" s="7"/>
      <c r="C42" s="120">
        <v>3</v>
      </c>
      <c r="D42" s="5"/>
      <c r="E42" s="5"/>
      <c r="F42" s="98">
        <f>SUMIF($C$6:$C$39,"3",G$6:G$39)</f>
        <v>0</v>
      </c>
      <c r="G42" s="5"/>
      <c r="H42" s="5">
        <f t="shared" si="0"/>
        <v>0</v>
      </c>
    </row>
    <row r="43" spans="1:8" s="3" customFormat="1" ht="15.75">
      <c r="A43" s="8" t="s">
        <v>349</v>
      </c>
      <c r="B43" s="7"/>
      <c r="C43" s="120"/>
      <c r="D43" s="14">
        <f>SUM(D44:D46)</f>
        <v>6704</v>
      </c>
      <c r="E43" s="14">
        <f>SUM(E44:E46)</f>
        <v>1595</v>
      </c>
      <c r="F43" s="14">
        <f>SUM(F44:F46)</f>
        <v>18278</v>
      </c>
      <c r="G43" s="14">
        <f>SUM(G44:G46)</f>
        <v>0</v>
      </c>
      <c r="H43" s="14">
        <f t="shared" si="0"/>
        <v>26577</v>
      </c>
    </row>
    <row r="44" spans="1:8" s="3" customFormat="1" ht="15.75">
      <c r="A44" s="104" t="s">
        <v>246</v>
      </c>
      <c r="B44" s="7"/>
      <c r="C44" s="120">
        <v>1</v>
      </c>
      <c r="D44" s="98">
        <f>SUMIF($C$6:$C$43,"1",D$6:D$43)</f>
        <v>0</v>
      </c>
      <c r="E44" s="98">
        <f>SUMIF($C$6:$C$43,"1",E$6:E$43)</f>
        <v>0</v>
      </c>
      <c r="F44" s="98">
        <f>SUMIF($C$6:$C$43,"1",F$6:F$43)</f>
        <v>0</v>
      </c>
      <c r="G44" s="5"/>
      <c r="H44" s="5">
        <f t="shared" si="0"/>
        <v>0</v>
      </c>
    </row>
    <row r="45" spans="1:8" s="3" customFormat="1" ht="15.75">
      <c r="A45" s="104" t="s">
        <v>247</v>
      </c>
      <c r="B45" s="7"/>
      <c r="C45" s="120">
        <v>2</v>
      </c>
      <c r="D45" s="98">
        <f>SUMIF($C$6:$C$43,"2",D$6:D$43)</f>
        <v>6704</v>
      </c>
      <c r="E45" s="98">
        <f>SUMIF($C$6:$C$43,"2",E$6:E$43)</f>
        <v>1595</v>
      </c>
      <c r="F45" s="98">
        <f>SUMIF($C$6:$C$43,"2",F$6:F$43)</f>
        <v>18267</v>
      </c>
      <c r="G45" s="5"/>
      <c r="H45" s="5">
        <f t="shared" si="0"/>
        <v>26566</v>
      </c>
    </row>
    <row r="46" spans="1:8" s="3" customFormat="1" ht="15.75">
      <c r="A46" s="104" t="s">
        <v>248</v>
      </c>
      <c r="B46" s="7"/>
      <c r="C46" s="120">
        <v>3</v>
      </c>
      <c r="D46" s="98">
        <f>SUMIF($C$6:$C$43,"3",D$6:D$43)</f>
        <v>0</v>
      </c>
      <c r="E46" s="98">
        <f>SUMIF($C$6:$C$43,"3",E$6:E$43)</f>
        <v>0</v>
      </c>
      <c r="F46" s="98">
        <f>SUMIF($C$6:$C$43,"3",F$6:F$43)</f>
        <v>11</v>
      </c>
      <c r="G46" s="5"/>
      <c r="H46" s="5">
        <f t="shared" si="0"/>
        <v>11</v>
      </c>
    </row>
    <row r="47" spans="1:8" s="3" customFormat="1" ht="31.5">
      <c r="A47" s="9" t="s">
        <v>348</v>
      </c>
      <c r="B47" s="7"/>
      <c r="C47" s="120"/>
      <c r="D47" s="14">
        <f>SUM(D48:D50)</f>
        <v>0</v>
      </c>
      <c r="E47" s="14">
        <f>SUM(E48:E50)</f>
        <v>0</v>
      </c>
      <c r="F47" s="14">
        <f>SUM(F48:F50)</f>
        <v>0</v>
      </c>
      <c r="G47" s="5"/>
      <c r="H47" s="14">
        <f t="shared" si="0"/>
        <v>0</v>
      </c>
    </row>
    <row r="48" spans="1:8" s="3" customFormat="1" ht="15.75">
      <c r="A48" s="7" t="s">
        <v>272</v>
      </c>
      <c r="B48" s="7"/>
      <c r="C48" s="120"/>
      <c r="D48" s="5"/>
      <c r="E48" s="5"/>
      <c r="F48" s="5"/>
      <c r="G48" s="5"/>
      <c r="H48" s="5">
        <f t="shared" si="0"/>
        <v>0</v>
      </c>
    </row>
    <row r="49" spans="1:8" s="3" customFormat="1" ht="15.75">
      <c r="A49" s="7" t="s">
        <v>351</v>
      </c>
      <c r="B49" s="7"/>
      <c r="C49" s="120"/>
      <c r="D49" s="5"/>
      <c r="E49" s="5"/>
      <c r="F49" s="5"/>
      <c r="G49" s="5"/>
      <c r="H49" s="5">
        <f t="shared" si="0"/>
        <v>0</v>
      </c>
    </row>
    <row r="50" spans="1:8" s="3" customFormat="1" ht="15.75">
      <c r="A50" s="7" t="s">
        <v>342</v>
      </c>
      <c r="B50" s="7"/>
      <c r="C50" s="120"/>
      <c r="D50" s="5"/>
      <c r="E50" s="5"/>
      <c r="F50" s="5"/>
      <c r="G50" s="5"/>
      <c r="H50" s="5">
        <f t="shared" si="0"/>
        <v>0</v>
      </c>
    </row>
    <row r="51" spans="1:8" s="3" customFormat="1" ht="15.75">
      <c r="A51" s="8" t="s">
        <v>350</v>
      </c>
      <c r="B51" s="7"/>
      <c r="C51" s="120"/>
      <c r="D51" s="14">
        <f>D43+D47</f>
        <v>6704</v>
      </c>
      <c r="E51" s="14">
        <f>E43+E47</f>
        <v>1595</v>
      </c>
      <c r="F51" s="14">
        <f>F43+F47</f>
        <v>18278</v>
      </c>
      <c r="G51" s="5"/>
      <c r="H51" s="14">
        <f t="shared" si="0"/>
        <v>26577</v>
      </c>
    </row>
  </sheetData>
  <sheetProtection/>
  <mergeCells count="5">
    <mergeCell ref="A1:H1"/>
    <mergeCell ref="A2:H2"/>
    <mergeCell ref="A4:A5"/>
    <mergeCell ref="B4:B5"/>
    <mergeCell ref="C4:C5"/>
  </mergeCells>
  <printOptions horizontalCentered="1"/>
  <pageMargins left="0.7086614173228347" right="0.4724409448818898" top="0.7480314960629921" bottom="0.7480314960629921" header="0.31496062992125984" footer="0.31496062992125984"/>
  <pageSetup horizontalDpi="600" verticalDpi="600" orientation="landscape" paperSize="9" r:id="rId1"/>
  <headerFooter>
    <oddFooter>&amp;C&amp;P. oldal, összesen: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55.421875" style="153" customWidth="1"/>
    <col min="2" max="2" width="20.00390625" style="153" customWidth="1"/>
    <col min="3" max="16384" width="9.140625" style="153" customWidth="1"/>
  </cols>
  <sheetData>
    <row r="1" spans="1:3" s="141" customFormat="1" ht="56.25" customHeight="1">
      <c r="A1" s="198" t="s">
        <v>503</v>
      </c>
      <c r="B1" s="198"/>
      <c r="C1" s="140"/>
    </row>
    <row r="2" spans="1:3" s="141" customFormat="1" ht="27.75" customHeight="1">
      <c r="A2" s="142"/>
      <c r="B2" s="140"/>
      <c r="C2" s="140"/>
    </row>
    <row r="4" spans="1:2" s="143" customFormat="1" ht="18.75" customHeight="1">
      <c r="A4" s="199" t="s">
        <v>504</v>
      </c>
      <c r="B4" s="199"/>
    </row>
    <row r="5" spans="1:2" s="145" customFormat="1" ht="18.75" customHeight="1">
      <c r="A5" s="200" t="s">
        <v>55</v>
      </c>
      <c r="B5" s="201" t="s">
        <v>159</v>
      </c>
    </row>
    <row r="6" spans="1:2" s="145" customFormat="1" ht="18.75">
      <c r="A6" s="200"/>
      <c r="B6" s="202"/>
    </row>
    <row r="7" spans="1:2" s="145" customFormat="1" ht="33.75" customHeight="1">
      <c r="A7" s="144"/>
      <c r="B7" s="203"/>
    </row>
    <row r="8" spans="1:2" s="145" customFormat="1" ht="18.75">
      <c r="A8" s="146" t="s">
        <v>505</v>
      </c>
      <c r="B8" s="147"/>
    </row>
    <row r="9" spans="1:2" s="145" customFormat="1" ht="18.75">
      <c r="A9" s="148" t="s">
        <v>506</v>
      </c>
      <c r="B9" s="149">
        <v>400</v>
      </c>
    </row>
    <row r="10" spans="1:2" s="145" customFormat="1" ht="18.75">
      <c r="A10" s="148" t="s">
        <v>507</v>
      </c>
      <c r="B10" s="149">
        <v>400</v>
      </c>
    </row>
    <row r="11" spans="1:2" s="145" customFormat="1" ht="18.75">
      <c r="A11" s="148" t="s">
        <v>508</v>
      </c>
      <c r="B11" s="149">
        <v>400</v>
      </c>
    </row>
    <row r="12" s="145" customFormat="1" ht="18.75">
      <c r="B12" s="147"/>
    </row>
    <row r="13" spans="1:2" s="145" customFormat="1" ht="18.75">
      <c r="A13" s="148"/>
      <c r="B13" s="149"/>
    </row>
    <row r="14" spans="1:2" s="151" customFormat="1" ht="20.25">
      <c r="A14" s="150" t="s">
        <v>509</v>
      </c>
      <c r="B14" s="147">
        <f>SUM(B8:B13)</f>
        <v>1200</v>
      </c>
    </row>
    <row r="16" ht="18.75">
      <c r="A16" s="152"/>
    </row>
    <row r="17" spans="1:2" ht="18.75">
      <c r="A17" s="152"/>
      <c r="B17" s="154"/>
    </row>
    <row r="18" ht="18.75">
      <c r="A18" s="155"/>
    </row>
    <row r="19" ht="18.75">
      <c r="A19" s="152"/>
    </row>
    <row r="20" ht="18.75">
      <c r="A20" s="152"/>
    </row>
    <row r="21" ht="18.75">
      <c r="A21" s="152"/>
    </row>
    <row r="22" ht="18.75">
      <c r="A22" s="152"/>
    </row>
  </sheetData>
  <sheetProtection/>
  <mergeCells count="4">
    <mergeCell ref="A1:B1"/>
    <mergeCell ref="A4:B4"/>
    <mergeCell ref="A5:A6"/>
    <mergeCell ref="B5:B7"/>
  </mergeCells>
  <printOptions horizontalCentered="1"/>
  <pageMargins left="0.3" right="0.31496062992125984" top="1.0236220472440944" bottom="0.984251968503937" header="0.5905511811023623" footer="0.5118110236220472"/>
  <pageSetup horizontalDpi="600" verticalDpi="600" orientation="portrait" paperSize="9" r:id="rId1"/>
  <headerFooter alignWithMargins="0">
    <oddHeader>&amp;C&amp;"Times New Roman,Félkövér"&amp;12
&amp;R&amp;"Arial,Normál"&amp;10 4. számú kimutatás&amp;"-,Normál"
</oddHeader>
    <oddFooter>&amp;C&amp;10&amp;P.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36.28125" style="153" customWidth="1"/>
    <col min="2" max="2" width="21.28125" style="153" customWidth="1"/>
    <col min="3" max="16384" width="9.140625" style="153" customWidth="1"/>
  </cols>
  <sheetData>
    <row r="1" spans="1:3" s="141" customFormat="1" ht="57" customHeight="1">
      <c r="A1" s="198" t="s">
        <v>503</v>
      </c>
      <c r="B1" s="198"/>
      <c r="C1" s="140"/>
    </row>
    <row r="2" spans="1:3" s="141" customFormat="1" ht="19.5" customHeight="1">
      <c r="A2" s="199" t="s">
        <v>504</v>
      </c>
      <c r="B2" s="199"/>
      <c r="C2" s="140"/>
    </row>
    <row r="3" spans="1:3" s="141" customFormat="1" ht="18.75" customHeight="1">
      <c r="A3" s="204" t="s">
        <v>53</v>
      </c>
      <c r="B3" s="205" t="s">
        <v>510</v>
      </c>
      <c r="C3" s="140"/>
    </row>
    <row r="4" spans="1:2" s="143" customFormat="1" ht="6" customHeight="1">
      <c r="A4" s="204"/>
      <c r="B4" s="206"/>
    </row>
    <row r="5" spans="1:2" s="145" customFormat="1" ht="18.75" customHeight="1" hidden="1">
      <c r="A5" s="204"/>
      <c r="B5" s="206"/>
    </row>
    <row r="6" spans="1:2" s="145" customFormat="1" ht="31.5" customHeight="1">
      <c r="A6" s="156"/>
      <c r="B6" s="207"/>
    </row>
    <row r="7" spans="1:2" s="159" customFormat="1" ht="17.25" customHeight="1">
      <c r="A7" s="157" t="s">
        <v>54</v>
      </c>
      <c r="B7" s="158"/>
    </row>
    <row r="8" spans="1:2" s="145" customFormat="1" ht="17.25" customHeight="1">
      <c r="A8" s="160" t="s">
        <v>511</v>
      </c>
      <c r="B8" s="149">
        <v>294</v>
      </c>
    </row>
    <row r="9" spans="1:2" s="145" customFormat="1" ht="17.25" customHeight="1">
      <c r="A9" s="160"/>
      <c r="B9" s="149"/>
    </row>
    <row r="10" spans="1:2" s="143" customFormat="1" ht="17.25" customHeight="1">
      <c r="A10" s="161" t="s">
        <v>512</v>
      </c>
      <c r="B10" s="162">
        <f>SUM(B8:B9)</f>
        <v>294</v>
      </c>
    </row>
    <row r="11" spans="1:2" s="145" customFormat="1" ht="17.25" customHeight="1">
      <c r="A11" s="160"/>
      <c r="B11" s="149"/>
    </row>
    <row r="12" spans="1:2" s="159" customFormat="1" ht="17.25" customHeight="1">
      <c r="A12" s="163" t="s">
        <v>513</v>
      </c>
      <c r="B12" s="149"/>
    </row>
    <row r="13" spans="1:2" s="145" customFormat="1" ht="17.25" customHeight="1">
      <c r="A13" s="160" t="s">
        <v>514</v>
      </c>
      <c r="B13" s="149">
        <v>80</v>
      </c>
    </row>
    <row r="14" spans="1:2" s="145" customFormat="1" ht="17.25" customHeight="1">
      <c r="A14" s="160"/>
      <c r="B14" s="149"/>
    </row>
    <row r="15" spans="1:2" s="143" customFormat="1" ht="17.25" customHeight="1">
      <c r="A15" s="161" t="s">
        <v>515</v>
      </c>
      <c r="B15" s="162">
        <f>SUM(B13:B14)</f>
        <v>80</v>
      </c>
    </row>
    <row r="16" spans="1:2" s="159" customFormat="1" ht="17.25" customHeight="1">
      <c r="A16" s="163" t="s">
        <v>516</v>
      </c>
      <c r="B16" s="149"/>
    </row>
    <row r="17" spans="1:2" s="145" customFormat="1" ht="17.25" customHeight="1">
      <c r="A17" s="160" t="s">
        <v>517</v>
      </c>
      <c r="B17" s="149">
        <v>350</v>
      </c>
    </row>
    <row r="18" spans="1:2" s="145" customFormat="1" ht="17.25" customHeight="1">
      <c r="A18" s="160" t="s">
        <v>518</v>
      </c>
      <c r="B18" s="149">
        <v>100</v>
      </c>
    </row>
    <row r="19" spans="1:2" s="145" customFormat="1" ht="17.25" customHeight="1">
      <c r="A19" s="160" t="s">
        <v>519</v>
      </c>
      <c r="B19" s="149">
        <v>40</v>
      </c>
    </row>
    <row r="20" spans="1:2" s="145" customFormat="1" ht="17.25" customHeight="1">
      <c r="A20" s="160" t="s">
        <v>520</v>
      </c>
      <c r="B20" s="149">
        <v>15</v>
      </c>
    </row>
    <row r="21" spans="1:4" s="145" customFormat="1" ht="17.25" customHeight="1">
      <c r="A21" s="160" t="s">
        <v>521</v>
      </c>
      <c r="B21" s="149">
        <v>110</v>
      </c>
      <c r="D21" s="164"/>
    </row>
    <row r="22" spans="1:4" s="145" customFormat="1" ht="17.25" customHeight="1">
      <c r="A22" s="160" t="s">
        <v>16</v>
      </c>
      <c r="B22" s="149">
        <v>161</v>
      </c>
      <c r="D22" s="164"/>
    </row>
    <row r="23" spans="1:2" s="143" customFormat="1" ht="17.25" customHeight="1">
      <c r="A23" s="161" t="s">
        <v>515</v>
      </c>
      <c r="B23" s="162">
        <f>SUM(B17:B22)</f>
        <v>776</v>
      </c>
    </row>
    <row r="24" spans="1:2" s="145" customFormat="1" ht="17.25" customHeight="1">
      <c r="A24" s="160"/>
      <c r="B24" s="149"/>
    </row>
    <row r="25" spans="1:2" s="143" customFormat="1" ht="17.25" customHeight="1">
      <c r="A25" s="160" t="s">
        <v>522</v>
      </c>
      <c r="B25" s="149">
        <v>50</v>
      </c>
    </row>
    <row r="26" spans="1:2" s="145" customFormat="1" ht="17.25" customHeight="1">
      <c r="A26" s="160"/>
      <c r="B26" s="149"/>
    </row>
    <row r="27" spans="1:2" s="151" customFormat="1" ht="17.25" customHeight="1" thickBot="1">
      <c r="A27" s="165" t="s">
        <v>523</v>
      </c>
      <c r="B27" s="166">
        <f>SUM(B10,B15,B23,B25)</f>
        <v>1200</v>
      </c>
    </row>
  </sheetData>
  <sheetProtection/>
  <mergeCells count="4">
    <mergeCell ref="A1:B1"/>
    <mergeCell ref="A2:B2"/>
    <mergeCell ref="A3:A5"/>
    <mergeCell ref="B3:B6"/>
  </mergeCells>
  <printOptions horizontalCentered="1"/>
  <pageMargins left="0.16" right="0.22" top="0.47" bottom="0.11811023622047245" header="0.24" footer="0.2362204724409449"/>
  <pageSetup horizontalDpi="600" verticalDpi="600" orientation="portrait" paperSize="9" r:id="rId1"/>
  <headerFooter alignWithMargins="0">
    <oddHeader>&amp;C
&amp;R&amp;"Arial,Normál"&amp;10 4. számú kimutatás&amp;"-,Normál"
</oddHeader>
    <oddFooter>&amp;C&amp;10 2.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42"/>
  <sheetViews>
    <sheetView zoomScalePageLayoutView="0" workbookViewId="0" topLeftCell="A19">
      <selection activeCell="G12" sqref="G12"/>
    </sheetView>
  </sheetViews>
  <sheetFormatPr defaultColWidth="9.140625" defaultRowHeight="15"/>
  <cols>
    <col min="1" max="1" width="42.28125" style="31" customWidth="1"/>
    <col min="2" max="2" width="9.140625" style="31" customWidth="1"/>
    <col min="3" max="6" width="9.7109375" style="35" customWidth="1"/>
    <col min="7" max="16384" width="9.140625" style="35" customWidth="1"/>
  </cols>
  <sheetData>
    <row r="1" spans="1:6" s="27" customFormat="1" ht="21.75" customHeight="1">
      <c r="A1" s="208" t="s">
        <v>480</v>
      </c>
      <c r="B1" s="208"/>
      <c r="C1" s="208"/>
      <c r="D1" s="208"/>
      <c r="E1" s="208"/>
      <c r="F1" s="208"/>
    </row>
    <row r="2" spans="1:6" s="27" customFormat="1" ht="14.25" customHeight="1">
      <c r="A2" s="28"/>
      <c r="B2" s="28"/>
      <c r="C2" s="28"/>
      <c r="D2" s="28"/>
      <c r="E2" s="28"/>
      <c r="F2" s="28"/>
    </row>
    <row r="3" spans="1:6" s="27" customFormat="1" ht="27" customHeight="1">
      <c r="A3" s="208" t="s">
        <v>165</v>
      </c>
      <c r="B3" s="208"/>
      <c r="C3" s="208"/>
      <c r="D3" s="208"/>
      <c r="E3" s="208"/>
      <c r="F3" s="208"/>
    </row>
    <row r="4" spans="1:6" s="27" customFormat="1" ht="13.5" customHeight="1">
      <c r="A4" s="28"/>
      <c r="B4" s="28"/>
      <c r="C4" s="28"/>
      <c r="D4" s="28"/>
      <c r="E4" s="28"/>
      <c r="F4" s="28"/>
    </row>
    <row r="5" spans="1:6" s="27" customFormat="1" ht="40.5" customHeight="1">
      <c r="A5" s="208" t="s">
        <v>481</v>
      </c>
      <c r="B5" s="208"/>
      <c r="C5" s="208"/>
      <c r="D5" s="208"/>
      <c r="E5" s="208"/>
      <c r="F5" s="208"/>
    </row>
    <row r="6" spans="1:6" s="27" customFormat="1" ht="14.25" customHeight="1">
      <c r="A6" s="29"/>
      <c r="B6" s="29"/>
      <c r="C6" s="29"/>
      <c r="D6" s="29"/>
      <c r="E6" s="29"/>
      <c r="F6" s="29"/>
    </row>
    <row r="7" spans="1:7" s="32" customFormat="1" ht="21.75" customHeight="1">
      <c r="A7" s="212" t="s">
        <v>9</v>
      </c>
      <c r="B7" s="30" t="s">
        <v>36</v>
      </c>
      <c r="C7" s="209" t="s">
        <v>166</v>
      </c>
      <c r="D7" s="210"/>
      <c r="E7" s="210"/>
      <c r="F7" s="211"/>
      <c r="G7" s="31"/>
    </row>
    <row r="8" spans="1:7" s="32" customFormat="1" ht="21.75" customHeight="1">
      <c r="A8" s="213"/>
      <c r="B8" s="30" t="s">
        <v>20</v>
      </c>
      <c r="C8" s="30" t="s">
        <v>21</v>
      </c>
      <c r="D8" s="30" t="s">
        <v>56</v>
      </c>
      <c r="E8" s="30" t="s">
        <v>133</v>
      </c>
      <c r="F8" s="30" t="s">
        <v>5</v>
      </c>
      <c r="G8" s="31"/>
    </row>
    <row r="9" spans="1:6" ht="15">
      <c r="A9" s="33" t="s">
        <v>37</v>
      </c>
      <c r="B9" s="24">
        <v>9847</v>
      </c>
      <c r="C9" s="24">
        <v>9847</v>
      </c>
      <c r="D9" s="24">
        <v>9847</v>
      </c>
      <c r="E9" s="24">
        <v>9847</v>
      </c>
      <c r="F9" s="34">
        <f aca="true" t="shared" si="0" ref="F9:F33">SUM(C9:E9)</f>
        <v>29541</v>
      </c>
    </row>
    <row r="10" spans="1:6" ht="15">
      <c r="A10" s="33" t="s">
        <v>38</v>
      </c>
      <c r="B10" s="24">
        <v>25</v>
      </c>
      <c r="C10" s="24">
        <v>0</v>
      </c>
      <c r="D10" s="24">
        <v>0</v>
      </c>
      <c r="E10" s="24">
        <v>0</v>
      </c>
      <c r="F10" s="34">
        <f t="shared" si="0"/>
        <v>0</v>
      </c>
    </row>
    <row r="11" spans="1:6" ht="15">
      <c r="A11" s="33" t="s">
        <v>39</v>
      </c>
      <c r="B11" s="24">
        <v>120</v>
      </c>
      <c r="C11" s="24">
        <v>120</v>
      </c>
      <c r="D11" s="24">
        <v>120</v>
      </c>
      <c r="E11" s="24">
        <v>120</v>
      </c>
      <c r="F11" s="34">
        <f t="shared" si="0"/>
        <v>360</v>
      </c>
    </row>
    <row r="12" spans="1:6" ht="32.25" customHeight="1">
      <c r="A12" s="36" t="s">
        <v>40</v>
      </c>
      <c r="B12" s="24">
        <v>805</v>
      </c>
      <c r="C12" s="24">
        <v>562</v>
      </c>
      <c r="D12" s="24">
        <v>562</v>
      </c>
      <c r="E12" s="24">
        <v>562</v>
      </c>
      <c r="F12" s="34">
        <f t="shared" si="0"/>
        <v>1686</v>
      </c>
    </row>
    <row r="13" spans="1:6" ht="20.25" customHeight="1">
      <c r="A13" s="33" t="s">
        <v>41</v>
      </c>
      <c r="B13" s="24">
        <v>0</v>
      </c>
      <c r="C13" s="24">
        <v>0</v>
      </c>
      <c r="D13" s="24">
        <v>0</v>
      </c>
      <c r="E13" s="24">
        <v>0</v>
      </c>
      <c r="F13" s="34">
        <f t="shared" si="0"/>
        <v>0</v>
      </c>
    </row>
    <row r="14" spans="1:6" ht="19.5" customHeight="1">
      <c r="A14" s="33" t="s">
        <v>42</v>
      </c>
      <c r="B14" s="24">
        <v>0</v>
      </c>
      <c r="C14" s="24">
        <v>0</v>
      </c>
      <c r="D14" s="24">
        <v>0</v>
      </c>
      <c r="E14" s="24">
        <v>0</v>
      </c>
      <c r="F14" s="34">
        <f t="shared" si="0"/>
        <v>0</v>
      </c>
    </row>
    <row r="15" spans="1:6" ht="15.75" customHeight="1">
      <c r="A15" s="36" t="s">
        <v>43</v>
      </c>
      <c r="B15" s="24">
        <v>0</v>
      </c>
      <c r="C15" s="24">
        <v>0</v>
      </c>
      <c r="D15" s="24">
        <v>0</v>
      </c>
      <c r="E15" s="24">
        <v>0</v>
      </c>
      <c r="F15" s="34">
        <f t="shared" si="0"/>
        <v>0</v>
      </c>
    </row>
    <row r="16" spans="1:6" s="39" customFormat="1" ht="14.25">
      <c r="A16" s="37" t="s">
        <v>57</v>
      </c>
      <c r="B16" s="25">
        <f>SUM(B9:B15)</f>
        <v>10797</v>
      </c>
      <c r="C16" s="38">
        <f>SUM(C9:C15)</f>
        <v>10529</v>
      </c>
      <c r="D16" s="38">
        <f>SUM(D9:D15)</f>
        <v>10529</v>
      </c>
      <c r="E16" s="38">
        <f>SUM(E9:E15)</f>
        <v>10529</v>
      </c>
      <c r="F16" s="38">
        <f>SUM(F9:F15)</f>
        <v>31587</v>
      </c>
    </row>
    <row r="17" spans="1:6" ht="15">
      <c r="A17" s="37" t="s">
        <v>58</v>
      </c>
      <c r="B17" s="25">
        <f>ROUNDDOWN(B16*0.5,0)</f>
        <v>5398</v>
      </c>
      <c r="C17" s="25">
        <f>ROUNDDOWN(C16*0.5,0)</f>
        <v>5264</v>
      </c>
      <c r="D17" s="25">
        <f>ROUNDDOWN(D16*0.5,0)</f>
        <v>5264</v>
      </c>
      <c r="E17" s="25">
        <f>ROUNDDOWN(E16*0.5,0)</f>
        <v>5264</v>
      </c>
      <c r="F17" s="38">
        <f t="shared" si="0"/>
        <v>15792</v>
      </c>
    </row>
    <row r="18" spans="1:6" s="39" customFormat="1" ht="24">
      <c r="A18" s="40" t="s">
        <v>59</v>
      </c>
      <c r="B18" s="25">
        <f>SUM(B19:B25)</f>
        <v>0</v>
      </c>
      <c r="C18" s="38">
        <f>SUM(C19:C25)</f>
        <v>0</v>
      </c>
      <c r="D18" s="38">
        <f>SUM(D19:D25)</f>
        <v>0</v>
      </c>
      <c r="E18" s="38">
        <f>SUM(E19:E25)</f>
        <v>0</v>
      </c>
      <c r="F18" s="38">
        <f>SUM(F19:F25)</f>
        <v>0</v>
      </c>
    </row>
    <row r="19" spans="1:6" ht="20.25" customHeight="1">
      <c r="A19" s="36" t="s">
        <v>44</v>
      </c>
      <c r="B19" s="24"/>
      <c r="C19" s="34"/>
      <c r="D19" s="34"/>
      <c r="E19" s="34"/>
      <c r="F19" s="34">
        <f t="shared" si="0"/>
        <v>0</v>
      </c>
    </row>
    <row r="20" spans="1:6" ht="15">
      <c r="A20" s="33" t="s">
        <v>45</v>
      </c>
      <c r="B20" s="24"/>
      <c r="C20" s="34"/>
      <c r="D20" s="34"/>
      <c r="E20" s="34"/>
      <c r="F20" s="34">
        <f t="shared" si="0"/>
        <v>0</v>
      </c>
    </row>
    <row r="21" spans="1:6" ht="15.75" customHeight="1">
      <c r="A21" s="36" t="s">
        <v>46</v>
      </c>
      <c r="B21" s="24"/>
      <c r="C21" s="34"/>
      <c r="D21" s="34"/>
      <c r="E21" s="34"/>
      <c r="F21" s="34">
        <f t="shared" si="0"/>
        <v>0</v>
      </c>
    </row>
    <row r="22" spans="1:6" ht="15">
      <c r="A22" s="33" t="s">
        <v>47</v>
      </c>
      <c r="B22" s="24"/>
      <c r="C22" s="34"/>
      <c r="D22" s="34"/>
      <c r="E22" s="34"/>
      <c r="F22" s="34">
        <f t="shared" si="0"/>
        <v>0</v>
      </c>
    </row>
    <row r="23" spans="1:6" ht="15">
      <c r="A23" s="33" t="s">
        <v>48</v>
      </c>
      <c r="B23" s="24"/>
      <c r="C23" s="34"/>
      <c r="D23" s="34"/>
      <c r="E23" s="34"/>
      <c r="F23" s="34">
        <f t="shared" si="0"/>
        <v>0</v>
      </c>
    </row>
    <row r="24" spans="1:6" ht="15">
      <c r="A24" s="33" t="s">
        <v>49</v>
      </c>
      <c r="B24" s="24"/>
      <c r="C24" s="34"/>
      <c r="D24" s="34"/>
      <c r="E24" s="34"/>
      <c r="F24" s="34">
        <f t="shared" si="0"/>
        <v>0</v>
      </c>
    </row>
    <row r="25" spans="1:6" ht="18.75" customHeight="1">
      <c r="A25" s="36" t="s">
        <v>50</v>
      </c>
      <c r="B25" s="24"/>
      <c r="C25" s="34"/>
      <c r="D25" s="34"/>
      <c r="E25" s="34"/>
      <c r="F25" s="34">
        <f t="shared" si="0"/>
        <v>0</v>
      </c>
    </row>
    <row r="26" spans="1:6" s="39" customFormat="1" ht="25.5" customHeight="1">
      <c r="A26" s="41" t="s">
        <v>60</v>
      </c>
      <c r="B26" s="25">
        <f>SUM(B27:B33)</f>
        <v>0</v>
      </c>
      <c r="C26" s="38">
        <f>SUM(C27:C33)</f>
        <v>0</v>
      </c>
      <c r="D26" s="38">
        <f>SUM(D27:D33)</f>
        <v>0</v>
      </c>
      <c r="E26" s="38">
        <f>SUM(E27:E33)</f>
        <v>0</v>
      </c>
      <c r="F26" s="38">
        <f>SUM(F27:F33)</f>
        <v>0</v>
      </c>
    </row>
    <row r="27" spans="1:6" ht="19.5" customHeight="1">
      <c r="A27" s="36" t="s">
        <v>44</v>
      </c>
      <c r="B27" s="24"/>
      <c r="C27" s="34"/>
      <c r="D27" s="34"/>
      <c r="E27" s="34"/>
      <c r="F27" s="34">
        <f t="shared" si="0"/>
        <v>0</v>
      </c>
    </row>
    <row r="28" spans="1:6" ht="20.25" customHeight="1">
      <c r="A28" s="36" t="s">
        <v>51</v>
      </c>
      <c r="B28" s="24"/>
      <c r="C28" s="34"/>
      <c r="D28" s="34"/>
      <c r="E28" s="34"/>
      <c r="F28" s="34">
        <f t="shared" si="0"/>
        <v>0</v>
      </c>
    </row>
    <row r="29" spans="1:6" ht="17.25" customHeight="1">
      <c r="A29" s="36" t="s">
        <v>46</v>
      </c>
      <c r="B29" s="24"/>
      <c r="C29" s="34"/>
      <c r="D29" s="34"/>
      <c r="E29" s="34"/>
      <c r="F29" s="34">
        <f t="shared" si="0"/>
        <v>0</v>
      </c>
    </row>
    <row r="30" spans="1:6" ht="14.25" customHeight="1">
      <c r="A30" s="33" t="s">
        <v>47</v>
      </c>
      <c r="B30" s="24"/>
      <c r="C30" s="34"/>
      <c r="D30" s="34"/>
      <c r="E30" s="34"/>
      <c r="F30" s="34">
        <f t="shared" si="0"/>
        <v>0</v>
      </c>
    </row>
    <row r="31" spans="1:6" ht="15">
      <c r="A31" s="33" t="s">
        <v>48</v>
      </c>
      <c r="B31" s="24"/>
      <c r="C31" s="34"/>
      <c r="D31" s="34"/>
      <c r="E31" s="34"/>
      <c r="F31" s="34">
        <f t="shared" si="0"/>
        <v>0</v>
      </c>
    </row>
    <row r="32" spans="1:6" ht="15">
      <c r="A32" s="33" t="s">
        <v>52</v>
      </c>
      <c r="B32" s="24"/>
      <c r="C32" s="34"/>
      <c r="D32" s="34"/>
      <c r="E32" s="34"/>
      <c r="F32" s="34">
        <f t="shared" si="0"/>
        <v>0</v>
      </c>
    </row>
    <row r="33" spans="1:6" ht="15">
      <c r="A33" s="36" t="s">
        <v>50</v>
      </c>
      <c r="B33" s="24"/>
      <c r="C33" s="34"/>
      <c r="D33" s="34"/>
      <c r="E33" s="34"/>
      <c r="F33" s="34">
        <f t="shared" si="0"/>
        <v>0</v>
      </c>
    </row>
    <row r="34" spans="1:6" s="39" customFormat="1" ht="18" customHeight="1">
      <c r="A34" s="40" t="s">
        <v>61</v>
      </c>
      <c r="B34" s="25">
        <f>B18+B26</f>
        <v>0</v>
      </c>
      <c r="C34" s="38">
        <f>C18+C26</f>
        <v>0</v>
      </c>
      <c r="D34" s="38">
        <f>D18+D26</f>
        <v>0</v>
      </c>
      <c r="E34" s="38">
        <f>E18+E26</f>
        <v>0</v>
      </c>
      <c r="F34" s="38">
        <f>F18+F26</f>
        <v>0</v>
      </c>
    </row>
    <row r="35" spans="1:6" s="39" customFormat="1" ht="18.75" customHeight="1">
      <c r="A35" s="40" t="s">
        <v>62</v>
      </c>
      <c r="B35" s="25">
        <f>B17-B34</f>
        <v>5398</v>
      </c>
      <c r="C35" s="38">
        <f>C17-C34</f>
        <v>5264</v>
      </c>
      <c r="D35" s="38">
        <f>D17-D34</f>
        <v>5264</v>
      </c>
      <c r="E35" s="38">
        <f>E17-E34</f>
        <v>5264</v>
      </c>
      <c r="F35" s="38">
        <f>F17-F34</f>
        <v>15792</v>
      </c>
    </row>
    <row r="36" spans="1:6" s="39" customFormat="1" ht="18.75" customHeight="1">
      <c r="A36" s="116"/>
      <c r="B36" s="117"/>
      <c r="C36" s="118"/>
      <c r="D36" s="118"/>
      <c r="E36" s="118"/>
      <c r="F36" s="118"/>
    </row>
    <row r="37" spans="1:6" s="39" customFormat="1" ht="38.25" customHeight="1">
      <c r="A37" s="214" t="s">
        <v>461</v>
      </c>
      <c r="B37" s="214"/>
      <c r="C37" s="214"/>
      <c r="D37" s="214"/>
      <c r="E37" s="214"/>
      <c r="F37" s="214"/>
    </row>
    <row r="38" ht="18.75" customHeight="1"/>
    <row r="39" ht="15">
      <c r="A39" s="119" t="s">
        <v>267</v>
      </c>
    </row>
    <row r="40" spans="1:4" ht="15">
      <c r="A40" s="42" t="s">
        <v>478</v>
      </c>
      <c r="D40" s="70"/>
    </row>
    <row r="41" ht="15">
      <c r="D41" s="70" t="s">
        <v>479</v>
      </c>
    </row>
    <row r="42" ht="15">
      <c r="D42" s="70" t="s">
        <v>117</v>
      </c>
    </row>
  </sheetData>
  <sheetProtection/>
  <mergeCells count="6">
    <mergeCell ref="A1:F1"/>
    <mergeCell ref="A3:F3"/>
    <mergeCell ref="A5:F5"/>
    <mergeCell ref="C7:F7"/>
    <mergeCell ref="A7:A8"/>
    <mergeCell ref="A37:F37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F38"/>
  <sheetViews>
    <sheetView zoomScalePageLayoutView="0" workbookViewId="0" topLeftCell="A1">
      <selection activeCell="C36" sqref="C36"/>
    </sheetView>
  </sheetViews>
  <sheetFormatPr defaultColWidth="9.140625" defaultRowHeight="15"/>
  <cols>
    <col min="1" max="1" width="5.7109375" style="2" customWidth="1"/>
    <col min="2" max="2" width="35.421875" style="2" customWidth="1"/>
    <col min="3" max="3" width="5.7109375" style="2" customWidth="1"/>
    <col min="4" max="5" width="12.7109375" style="2" customWidth="1"/>
    <col min="6" max="6" width="12.7109375" style="20" customWidth="1"/>
    <col min="7" max="16384" width="9.140625" style="2" customWidth="1"/>
  </cols>
  <sheetData>
    <row r="1" spans="1:6" ht="15.75">
      <c r="A1" s="185" t="s">
        <v>470</v>
      </c>
      <c r="B1" s="185"/>
      <c r="C1" s="185"/>
      <c r="D1" s="185"/>
      <c r="E1" s="185"/>
      <c r="F1" s="185"/>
    </row>
    <row r="2" spans="1:6" ht="15.75">
      <c r="A2" s="185" t="s">
        <v>161</v>
      </c>
      <c r="B2" s="185"/>
      <c r="C2" s="185"/>
      <c r="D2" s="185"/>
      <c r="E2" s="185"/>
      <c r="F2" s="185"/>
    </row>
    <row r="4" spans="1:6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</row>
    <row r="5" spans="1:6" s="3" customFormat="1" ht="15.75">
      <c r="A5" s="1">
        <v>1</v>
      </c>
      <c r="B5" s="186" t="s">
        <v>9</v>
      </c>
      <c r="C5" s="186" t="s">
        <v>268</v>
      </c>
      <c r="D5" s="21" t="s">
        <v>15</v>
      </c>
      <c r="E5" s="21" t="s">
        <v>16</v>
      </c>
      <c r="F5" s="4" t="s">
        <v>17</v>
      </c>
    </row>
    <row r="6" spans="1:6" s="3" customFormat="1" ht="15.75">
      <c r="A6" s="1">
        <v>2</v>
      </c>
      <c r="B6" s="187"/>
      <c r="C6" s="187"/>
      <c r="D6" s="43" t="s">
        <v>4</v>
      </c>
      <c r="E6" s="43" t="s">
        <v>4</v>
      </c>
      <c r="F6" s="43" t="s">
        <v>4</v>
      </c>
    </row>
    <row r="7" spans="1:6" s="3" customFormat="1" ht="15.75">
      <c r="A7" s="1">
        <v>3</v>
      </c>
      <c r="B7" s="126" t="s">
        <v>18</v>
      </c>
      <c r="C7" s="120"/>
      <c r="D7" s="14"/>
      <c r="E7" s="14"/>
      <c r="F7" s="14"/>
    </row>
    <row r="8" spans="1:6" s="3" customFormat="1" ht="15.75">
      <c r="A8" s="1">
        <v>4</v>
      </c>
      <c r="B8" s="7" t="s">
        <v>484</v>
      </c>
      <c r="C8" s="120">
        <v>2</v>
      </c>
      <c r="D8" s="5">
        <v>839</v>
      </c>
      <c r="E8" s="5">
        <v>227</v>
      </c>
      <c r="F8" s="5">
        <f aca="true" t="shared" si="0" ref="F8:F15">D8+E8</f>
        <v>1066</v>
      </c>
    </row>
    <row r="9" spans="1:6" s="3" customFormat="1" ht="15.75">
      <c r="A9" s="1">
        <v>5</v>
      </c>
      <c r="B9" s="7" t="s">
        <v>485</v>
      </c>
      <c r="C9" s="120">
        <v>2</v>
      </c>
      <c r="D9" s="5">
        <v>750</v>
      </c>
      <c r="E9" s="5">
        <v>202</v>
      </c>
      <c r="F9" s="5">
        <f t="shared" si="0"/>
        <v>952</v>
      </c>
    </row>
    <row r="10" spans="1:6" s="3" customFormat="1" ht="15.75">
      <c r="A10" s="1">
        <v>6</v>
      </c>
      <c r="B10" s="7" t="s">
        <v>486</v>
      </c>
      <c r="C10" s="120">
        <v>2</v>
      </c>
      <c r="D10" s="5">
        <v>112</v>
      </c>
      <c r="E10" s="5">
        <v>30</v>
      </c>
      <c r="F10" s="5">
        <f t="shared" si="0"/>
        <v>142</v>
      </c>
    </row>
    <row r="11" spans="1:6" s="3" customFormat="1" ht="15.75">
      <c r="A11" s="1">
        <v>7</v>
      </c>
      <c r="B11" s="7" t="s">
        <v>487</v>
      </c>
      <c r="C11" s="120">
        <v>2</v>
      </c>
      <c r="D11" s="5">
        <v>158</v>
      </c>
      <c r="E11" s="5">
        <v>42</v>
      </c>
      <c r="F11" s="5">
        <f t="shared" si="0"/>
        <v>200</v>
      </c>
    </row>
    <row r="12" spans="1:6" s="3" customFormat="1" ht="15.75">
      <c r="A12" s="1">
        <v>8</v>
      </c>
      <c r="B12" s="9" t="s">
        <v>18</v>
      </c>
      <c r="C12" s="120"/>
      <c r="D12" s="14">
        <f>SUM(D13:D15)</f>
        <v>1859</v>
      </c>
      <c r="E12" s="14">
        <f>SUM(E13:E15)</f>
        <v>501</v>
      </c>
      <c r="F12" s="14">
        <f t="shared" si="0"/>
        <v>2360</v>
      </c>
    </row>
    <row r="13" spans="1:6" s="3" customFormat="1" ht="15.75">
      <c r="A13" s="1">
        <v>9</v>
      </c>
      <c r="B13" s="104" t="s">
        <v>336</v>
      </c>
      <c r="C13" s="120">
        <v>1</v>
      </c>
      <c r="D13" s="5">
        <f>SUMIF($C$7:$C$12,"1",D$7:D$12)</f>
        <v>0</v>
      </c>
      <c r="E13" s="5">
        <f>SUMIF($C$7:$C$12,"1",E$7:E$12)</f>
        <v>0</v>
      </c>
      <c r="F13" s="5">
        <f t="shared" si="0"/>
        <v>0</v>
      </c>
    </row>
    <row r="14" spans="1:6" s="3" customFormat="1" ht="15.75">
      <c r="A14" s="1">
        <v>10</v>
      </c>
      <c r="B14" s="104" t="s">
        <v>334</v>
      </c>
      <c r="C14" s="120">
        <v>2</v>
      </c>
      <c r="D14" s="5">
        <f>SUMIF($C$7:$C$12,"2",D$7:D$12)</f>
        <v>1859</v>
      </c>
      <c r="E14" s="5">
        <f>SUMIF($C$7:$C$12,"2",E$7:E$12)</f>
        <v>501</v>
      </c>
      <c r="F14" s="5">
        <f t="shared" si="0"/>
        <v>2360</v>
      </c>
    </row>
    <row r="15" spans="1:6" s="3" customFormat="1" ht="15.75">
      <c r="A15" s="1">
        <v>11</v>
      </c>
      <c r="B15" s="104" t="s">
        <v>335</v>
      </c>
      <c r="C15" s="120">
        <v>3</v>
      </c>
      <c r="D15" s="5">
        <f>SUMIF($C$7:$C$12,"3",D$7:D$12)</f>
        <v>0</v>
      </c>
      <c r="E15" s="5">
        <f>SUMIF($C$7:$C$12,"3",E$7:E$12)</f>
        <v>0</v>
      </c>
      <c r="F15" s="5">
        <f t="shared" si="0"/>
        <v>0</v>
      </c>
    </row>
    <row r="16" spans="1:6" s="3" customFormat="1" ht="15.75">
      <c r="A16" s="1">
        <v>12</v>
      </c>
      <c r="B16" s="126" t="s">
        <v>19</v>
      </c>
      <c r="C16" s="120"/>
      <c r="D16" s="14"/>
      <c r="E16" s="14"/>
      <c r="F16" s="14"/>
    </row>
    <row r="17" spans="1:6" s="3" customFormat="1" ht="15.75">
      <c r="A17" s="1">
        <v>13</v>
      </c>
      <c r="B17" s="7" t="s">
        <v>488</v>
      </c>
      <c r="C17" s="120">
        <v>2</v>
      </c>
      <c r="D17" s="5">
        <v>1259</v>
      </c>
      <c r="E17" s="5">
        <v>340</v>
      </c>
      <c r="F17" s="5">
        <f aca="true" t="shared" si="1" ref="F17:F25">D17+E17</f>
        <v>1599</v>
      </c>
    </row>
    <row r="18" spans="1:6" s="3" customFormat="1" ht="15.75">
      <c r="A18" s="1">
        <v>14</v>
      </c>
      <c r="B18" s="7" t="s">
        <v>489</v>
      </c>
      <c r="C18" s="120">
        <v>2</v>
      </c>
      <c r="D18" s="5">
        <v>2138</v>
      </c>
      <c r="E18" s="5">
        <v>577</v>
      </c>
      <c r="F18" s="5">
        <f t="shared" si="1"/>
        <v>2715</v>
      </c>
    </row>
    <row r="19" spans="1:6" s="3" customFormat="1" ht="15.75">
      <c r="A19" s="1">
        <v>15</v>
      </c>
      <c r="B19" s="7" t="s">
        <v>490</v>
      </c>
      <c r="C19" s="120">
        <v>2</v>
      </c>
      <c r="D19" s="5">
        <v>9078</v>
      </c>
      <c r="E19" s="5">
        <v>2451</v>
      </c>
      <c r="F19" s="5">
        <f t="shared" si="1"/>
        <v>11529</v>
      </c>
    </row>
    <row r="20" spans="1:6" s="3" customFormat="1" ht="15.75">
      <c r="A20" s="1">
        <v>16</v>
      </c>
      <c r="B20" s="7" t="s">
        <v>491</v>
      </c>
      <c r="C20" s="120">
        <v>2</v>
      </c>
      <c r="D20" s="5">
        <v>50</v>
      </c>
      <c r="E20" s="5">
        <v>13</v>
      </c>
      <c r="F20" s="5">
        <f t="shared" si="1"/>
        <v>63</v>
      </c>
    </row>
    <row r="21" spans="1:6" s="3" customFormat="1" ht="15.75">
      <c r="A21" s="1">
        <v>17</v>
      </c>
      <c r="B21" s="7" t="s">
        <v>492</v>
      </c>
      <c r="C21" s="120">
        <v>2</v>
      </c>
      <c r="D21" s="5">
        <v>1575</v>
      </c>
      <c r="E21" s="5">
        <v>425</v>
      </c>
      <c r="F21" s="5">
        <f t="shared" si="1"/>
        <v>2000</v>
      </c>
    </row>
    <row r="22" spans="1:6" s="3" customFormat="1" ht="15.75">
      <c r="A22" s="1">
        <v>18</v>
      </c>
      <c r="B22" s="9" t="s">
        <v>19</v>
      </c>
      <c r="C22" s="120"/>
      <c r="D22" s="14">
        <f>SUM(D23:D25)</f>
        <v>14100</v>
      </c>
      <c r="E22" s="14">
        <f>SUM(E23:E25)</f>
        <v>3806</v>
      </c>
      <c r="F22" s="14">
        <f t="shared" si="1"/>
        <v>17906</v>
      </c>
    </row>
    <row r="23" spans="1:6" s="3" customFormat="1" ht="15.75">
      <c r="A23" s="1">
        <v>19</v>
      </c>
      <c r="B23" s="104" t="s">
        <v>336</v>
      </c>
      <c r="C23" s="120">
        <v>1</v>
      </c>
      <c r="D23" s="5">
        <f>SUMIF($C$16:$C$22,"1",D$16:D$22)</f>
        <v>0</v>
      </c>
      <c r="E23" s="5">
        <f>SUMIF($C$16:$C$22,"1",E$16:E$22)</f>
        <v>0</v>
      </c>
      <c r="F23" s="5">
        <f t="shared" si="1"/>
        <v>0</v>
      </c>
    </row>
    <row r="24" spans="1:6" s="3" customFormat="1" ht="15.75">
      <c r="A24" s="1">
        <v>20</v>
      </c>
      <c r="B24" s="104" t="s">
        <v>334</v>
      </c>
      <c r="C24" s="120">
        <v>2</v>
      </c>
      <c r="D24" s="5">
        <f>SUMIF($C$16:$C$22,"2",D$16:D$22)</f>
        <v>14100</v>
      </c>
      <c r="E24" s="5">
        <f>SUMIF($C$16:$C$22,"2",E$16:E$22)</f>
        <v>3806</v>
      </c>
      <c r="F24" s="5">
        <f t="shared" si="1"/>
        <v>17906</v>
      </c>
    </row>
    <row r="25" spans="1:6" s="3" customFormat="1" ht="15.75">
      <c r="A25" s="1">
        <v>21</v>
      </c>
      <c r="B25" s="104" t="s">
        <v>335</v>
      </c>
      <c r="C25" s="120">
        <v>3</v>
      </c>
      <c r="D25" s="5">
        <f>SUMIF($C$16:$C$22,"3",D$16:D$22)</f>
        <v>0</v>
      </c>
      <c r="E25" s="5">
        <f>SUMIF($C$16:$C$22,"3",E$16:E$22)</f>
        <v>0</v>
      </c>
      <c r="F25" s="5">
        <f t="shared" si="1"/>
        <v>0</v>
      </c>
    </row>
    <row r="26" spans="1:6" s="3" customFormat="1" ht="15.75">
      <c r="A26" s="1">
        <v>22</v>
      </c>
      <c r="B26" s="126" t="s">
        <v>82</v>
      </c>
      <c r="C26" s="120"/>
      <c r="D26" s="14"/>
      <c r="E26" s="14"/>
      <c r="F26" s="14"/>
    </row>
    <row r="27" spans="1:6" s="3" customFormat="1" ht="15.75">
      <c r="A27" s="1">
        <v>23</v>
      </c>
      <c r="B27" s="68" t="s">
        <v>340</v>
      </c>
      <c r="C27" s="120"/>
      <c r="D27" s="5">
        <f>SUM(D28)</f>
        <v>81</v>
      </c>
      <c r="E27" s="5">
        <f>SUM(E28)</f>
        <v>0</v>
      </c>
      <c r="F27" s="5">
        <f aca="true" t="shared" si="2" ref="F27:F37">D27+E27</f>
        <v>81</v>
      </c>
    </row>
    <row r="28" spans="1:6" s="3" customFormat="1" ht="31.5">
      <c r="A28" s="1">
        <v>24</v>
      </c>
      <c r="B28" s="104" t="s">
        <v>312</v>
      </c>
      <c r="C28" s="120"/>
      <c r="D28" s="5">
        <f>SUM(D29)</f>
        <v>81</v>
      </c>
      <c r="E28" s="5">
        <f>SUM(E29)</f>
        <v>0</v>
      </c>
      <c r="F28" s="5">
        <f t="shared" si="2"/>
        <v>81</v>
      </c>
    </row>
    <row r="29" spans="1:6" s="3" customFormat="1" ht="15.75">
      <c r="A29" s="1">
        <v>25</v>
      </c>
      <c r="B29" s="104" t="s">
        <v>343</v>
      </c>
      <c r="C29" s="120">
        <v>2</v>
      </c>
      <c r="D29" s="5">
        <v>81</v>
      </c>
      <c r="E29" s="5">
        <v>0</v>
      </c>
      <c r="F29" s="5">
        <f t="shared" si="2"/>
        <v>81</v>
      </c>
    </row>
    <row r="30" spans="1:6" s="3" customFormat="1" ht="31.5">
      <c r="A30" s="1">
        <v>26</v>
      </c>
      <c r="B30" s="68" t="s">
        <v>345</v>
      </c>
      <c r="C30" s="120"/>
      <c r="D30" s="5">
        <f>SUM(D31)</f>
        <v>200</v>
      </c>
      <c r="E30" s="5">
        <f>SUM(E31)</f>
        <v>0</v>
      </c>
      <c r="F30" s="5">
        <f t="shared" si="2"/>
        <v>200</v>
      </c>
    </row>
    <row r="31" spans="1:6" s="3" customFormat="1" ht="15.75">
      <c r="A31" s="1">
        <v>27</v>
      </c>
      <c r="B31" s="104" t="s">
        <v>300</v>
      </c>
      <c r="C31" s="120"/>
      <c r="D31" s="5">
        <f>SUM(D32)</f>
        <v>200</v>
      </c>
      <c r="E31" s="5">
        <f>SUM(E32)</f>
        <v>0</v>
      </c>
      <c r="F31" s="5">
        <f t="shared" si="2"/>
        <v>200</v>
      </c>
    </row>
    <row r="32" spans="1:6" s="3" customFormat="1" ht="15.75">
      <c r="A32" s="1">
        <v>28</v>
      </c>
      <c r="B32" s="104" t="s">
        <v>493</v>
      </c>
      <c r="C32" s="120">
        <v>3</v>
      </c>
      <c r="D32" s="5">
        <v>200</v>
      </c>
      <c r="E32" s="5">
        <v>0</v>
      </c>
      <c r="F32" s="5">
        <f t="shared" si="2"/>
        <v>200</v>
      </c>
    </row>
    <row r="33" spans="1:6" s="3" customFormat="1" ht="15.75">
      <c r="A33" s="1">
        <v>29</v>
      </c>
      <c r="B33" s="7" t="s">
        <v>347</v>
      </c>
      <c r="C33" s="120"/>
      <c r="D33" s="5">
        <v>0</v>
      </c>
      <c r="E33" s="5">
        <v>0</v>
      </c>
      <c r="F33" s="5">
        <f t="shared" si="2"/>
        <v>0</v>
      </c>
    </row>
    <row r="34" spans="1:6" s="3" customFormat="1" ht="15.75">
      <c r="A34" s="1">
        <v>30</v>
      </c>
      <c r="B34" s="9" t="s">
        <v>82</v>
      </c>
      <c r="C34" s="120"/>
      <c r="D34" s="14">
        <f>SUM(D35:D37)</f>
        <v>281</v>
      </c>
      <c r="E34" s="14">
        <f>SUM(E35:E37)</f>
        <v>0</v>
      </c>
      <c r="F34" s="14">
        <f t="shared" si="2"/>
        <v>281</v>
      </c>
    </row>
    <row r="35" spans="1:6" s="3" customFormat="1" ht="15.75">
      <c r="A35" s="1">
        <v>31</v>
      </c>
      <c r="B35" s="104" t="s">
        <v>336</v>
      </c>
      <c r="C35" s="120">
        <v>1</v>
      </c>
      <c r="D35" s="5">
        <f>SUMIF($C$26:$C$34,"1",D$26:D$34)</f>
        <v>0</v>
      </c>
      <c r="E35" s="5">
        <f>SUMIF($C$26:$C$34,"1",E$26:E$34)</f>
        <v>0</v>
      </c>
      <c r="F35" s="5">
        <f t="shared" si="2"/>
        <v>0</v>
      </c>
    </row>
    <row r="36" spans="1:6" s="3" customFormat="1" ht="15.75">
      <c r="A36" s="1">
        <v>32</v>
      </c>
      <c r="B36" s="104" t="s">
        <v>334</v>
      </c>
      <c r="C36" s="120">
        <v>2</v>
      </c>
      <c r="D36" s="5">
        <f>SUMIF($C$26:$C$34,"2",D$26:D$34)</f>
        <v>81</v>
      </c>
      <c r="E36" s="5">
        <f>SUMIF($C$26:$C$34,"2",E$26:E$34)</f>
        <v>0</v>
      </c>
      <c r="F36" s="5">
        <f t="shared" si="2"/>
        <v>81</v>
      </c>
    </row>
    <row r="37" spans="1:6" s="3" customFormat="1" ht="15.75">
      <c r="A37" s="1">
        <v>33</v>
      </c>
      <c r="B37" s="104" t="s">
        <v>335</v>
      </c>
      <c r="C37" s="120">
        <v>3</v>
      </c>
      <c r="D37" s="5">
        <f>SUMIF($C$26:$C$34,"3",D$26:D$34)</f>
        <v>200</v>
      </c>
      <c r="E37" s="5">
        <f>SUMIF($C$26:$C$34,"3",E$26:E$34)</f>
        <v>0</v>
      </c>
      <c r="F37" s="5">
        <f t="shared" si="2"/>
        <v>200</v>
      </c>
    </row>
    <row r="38" spans="1:6" s="3" customFormat="1" ht="15.75">
      <c r="A38" s="1">
        <v>34</v>
      </c>
      <c r="B38" s="9" t="s">
        <v>465</v>
      </c>
      <c r="C38" s="120"/>
      <c r="D38" s="14">
        <f>D12+D22+D34</f>
        <v>16240</v>
      </c>
      <c r="E38" s="14">
        <f>E12+E22+E34</f>
        <v>4307</v>
      </c>
      <c r="F38" s="14">
        <f>D38+E38</f>
        <v>20547</v>
      </c>
    </row>
  </sheetData>
  <sheetProtection/>
  <mergeCells count="4">
    <mergeCell ref="B5:B6"/>
    <mergeCell ref="A1:F1"/>
    <mergeCell ref="A2:F2"/>
    <mergeCell ref="C5:C6"/>
  </mergeCells>
  <printOptions horizontalCentered="1"/>
  <pageMargins left="0.7086614173228347" right="0.4724409448818898" top="0.7480314960629921" bottom="0.7480314960629921" header="0.31496062992125984" footer="0.31496062992125984"/>
  <pageSetup horizontalDpi="600" verticalDpi="600" orientation="portrait" paperSize="9" r:id="rId1"/>
  <headerFooter>
    <oddHeader>&amp;R&amp;"Arial,Normál"&amp;10 2. melléklet a 3/2013.(II.27.) önkormányzati rendelethez
</oddHeader>
    <oddFooter>&amp;C&amp;P. oldal, összesen: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33"/>
  <sheetViews>
    <sheetView zoomScalePageLayoutView="0" workbookViewId="0" topLeftCell="A19">
      <selection activeCell="D32" sqref="D32"/>
    </sheetView>
  </sheetViews>
  <sheetFormatPr defaultColWidth="9.140625" defaultRowHeight="15"/>
  <cols>
    <col min="1" max="1" width="5.7109375" style="22" customWidth="1"/>
    <col min="2" max="2" width="36.7109375" style="23" customWidth="1"/>
    <col min="3" max="7" width="9.140625" style="23" customWidth="1"/>
    <col min="8" max="16384" width="9.140625" style="23" customWidth="1"/>
  </cols>
  <sheetData>
    <row r="1" spans="1:7" s="16" customFormat="1" ht="15.75">
      <c r="A1" s="188" t="s">
        <v>471</v>
      </c>
      <c r="B1" s="188"/>
      <c r="C1" s="188"/>
      <c r="D1" s="188"/>
      <c r="E1" s="188"/>
      <c r="F1" s="188"/>
      <c r="G1" s="188"/>
    </row>
    <row r="2" spans="1:7" s="16" customFormat="1" ht="15.75">
      <c r="A2" s="189" t="s">
        <v>460</v>
      </c>
      <c r="B2" s="189"/>
      <c r="C2" s="189"/>
      <c r="D2" s="189"/>
      <c r="E2" s="189"/>
      <c r="F2" s="189"/>
      <c r="G2" s="189"/>
    </row>
    <row r="3" spans="1:7" s="16" customFormat="1" ht="15.75">
      <c r="A3" s="189" t="s">
        <v>458</v>
      </c>
      <c r="B3" s="189"/>
      <c r="C3" s="189"/>
      <c r="D3" s="189"/>
      <c r="E3" s="189"/>
      <c r="F3" s="189"/>
      <c r="G3" s="189"/>
    </row>
    <row r="4" spans="1:7" ht="15.75">
      <c r="A4" s="189" t="s">
        <v>459</v>
      </c>
      <c r="B4" s="189"/>
      <c r="C4" s="189"/>
      <c r="D4" s="189"/>
      <c r="E4" s="189"/>
      <c r="F4" s="189"/>
      <c r="G4" s="189"/>
    </row>
    <row r="5" spans="1:7" ht="15.75">
      <c r="A5" s="48"/>
      <c r="B5" s="48"/>
      <c r="C5" s="16"/>
      <c r="D5" s="16"/>
      <c r="E5" s="16"/>
      <c r="F5" s="16"/>
      <c r="G5" s="16"/>
    </row>
    <row r="6" spans="1:7" s="3" customFormat="1" ht="15.75">
      <c r="A6" s="1"/>
      <c r="B6" s="1" t="s">
        <v>0</v>
      </c>
      <c r="C6" s="50" t="s">
        <v>1</v>
      </c>
      <c r="D6" s="50" t="s">
        <v>2</v>
      </c>
      <c r="E6" s="50" t="s">
        <v>3</v>
      </c>
      <c r="F6" s="50" t="s">
        <v>6</v>
      </c>
      <c r="G6" s="50" t="s">
        <v>83</v>
      </c>
    </row>
    <row r="7" spans="1:7" s="3" customFormat="1" ht="15.75">
      <c r="A7" s="1">
        <v>1</v>
      </c>
      <c r="B7" s="186" t="s">
        <v>9</v>
      </c>
      <c r="C7" s="21" t="s">
        <v>20</v>
      </c>
      <c r="D7" s="4" t="s">
        <v>21</v>
      </c>
      <c r="E7" s="4" t="s">
        <v>56</v>
      </c>
      <c r="F7" s="4" t="s">
        <v>133</v>
      </c>
      <c r="G7" s="4" t="s">
        <v>5</v>
      </c>
    </row>
    <row r="8" spans="1:7" s="3" customFormat="1" ht="15.75">
      <c r="A8" s="1">
        <v>2</v>
      </c>
      <c r="B8" s="187"/>
      <c r="C8" s="6" t="s">
        <v>4</v>
      </c>
      <c r="D8" s="6" t="s">
        <v>4</v>
      </c>
      <c r="E8" s="6" t="s">
        <v>4</v>
      </c>
      <c r="F8" s="6" t="s">
        <v>4</v>
      </c>
      <c r="G8" s="6" t="s">
        <v>4</v>
      </c>
    </row>
    <row r="9" spans="1:7" ht="15.75">
      <c r="A9" s="1">
        <v>3</v>
      </c>
      <c r="B9" s="51" t="s">
        <v>37</v>
      </c>
      <c r="C9" s="15">
        <f>Bevételek!C86</f>
        <v>9847</v>
      </c>
      <c r="D9" s="52"/>
      <c r="E9" s="52"/>
      <c r="F9" s="52"/>
      <c r="G9" s="52"/>
    </row>
    <row r="10" spans="1:7" ht="15.75">
      <c r="A10" s="1">
        <v>4</v>
      </c>
      <c r="B10" s="51" t="s">
        <v>38</v>
      </c>
      <c r="C10" s="15">
        <f>Bevételek!C162</f>
        <v>25</v>
      </c>
      <c r="D10" s="52"/>
      <c r="E10" s="52"/>
      <c r="F10" s="52"/>
      <c r="G10" s="52"/>
    </row>
    <row r="11" spans="1:7" ht="15.75">
      <c r="A11" s="1">
        <v>5</v>
      </c>
      <c r="B11" s="51" t="s">
        <v>39</v>
      </c>
      <c r="C11" s="15">
        <f>Bevételek!C82+Bevételek!C95+Bevételek!C98+Bevételek!C106</f>
        <v>120</v>
      </c>
      <c r="D11" s="52"/>
      <c r="E11" s="52"/>
      <c r="F11" s="52"/>
      <c r="G11" s="52"/>
    </row>
    <row r="12" spans="1:7" ht="45">
      <c r="A12" s="1">
        <v>6</v>
      </c>
      <c r="B12" s="51" t="s">
        <v>40</v>
      </c>
      <c r="C12" s="15">
        <f>Bevételek!C150+Bevételek!C155+Bevételek!C122</f>
        <v>805</v>
      </c>
      <c r="D12" s="52"/>
      <c r="E12" s="52"/>
      <c r="F12" s="52"/>
      <c r="G12" s="52"/>
    </row>
    <row r="13" spans="1:7" ht="15.75">
      <c r="A13" s="1">
        <v>7</v>
      </c>
      <c r="B13" s="51" t="s">
        <v>41</v>
      </c>
      <c r="C13" s="15">
        <v>0</v>
      </c>
      <c r="D13" s="52"/>
      <c r="E13" s="52"/>
      <c r="F13" s="52"/>
      <c r="G13" s="52"/>
    </row>
    <row r="14" spans="1:7" ht="30">
      <c r="A14" s="1">
        <v>8</v>
      </c>
      <c r="B14" s="51" t="s">
        <v>42</v>
      </c>
      <c r="C14" s="15">
        <v>0</v>
      </c>
      <c r="D14" s="52"/>
      <c r="E14" s="52"/>
      <c r="F14" s="52"/>
      <c r="G14" s="52"/>
    </row>
    <row r="15" spans="1:7" ht="30">
      <c r="A15" s="1">
        <v>9</v>
      </c>
      <c r="B15" s="51" t="s">
        <v>43</v>
      </c>
      <c r="C15" s="15">
        <v>0</v>
      </c>
      <c r="D15" s="52"/>
      <c r="E15" s="52"/>
      <c r="F15" s="52"/>
      <c r="G15" s="52"/>
    </row>
    <row r="16" spans="1:7" s="26" customFormat="1" ht="15.75">
      <c r="A16" s="1">
        <v>10</v>
      </c>
      <c r="B16" s="53" t="s">
        <v>87</v>
      </c>
      <c r="C16" s="18">
        <f>SUM(C9:C15)</f>
        <v>10797</v>
      </c>
      <c r="D16" s="52"/>
      <c r="E16" s="52"/>
      <c r="F16" s="52"/>
      <c r="G16" s="52"/>
    </row>
    <row r="17" spans="1:7" ht="15.75">
      <c r="A17" s="1">
        <v>11</v>
      </c>
      <c r="B17" s="53" t="s">
        <v>88</v>
      </c>
      <c r="C17" s="18">
        <f>ROUNDDOWN(C16*0.5,0)</f>
        <v>5398</v>
      </c>
      <c r="D17" s="52"/>
      <c r="E17" s="52"/>
      <c r="F17" s="52"/>
      <c r="G17" s="52"/>
    </row>
    <row r="18" spans="1:7" s="26" customFormat="1" ht="29.25">
      <c r="A18" s="1">
        <v>12</v>
      </c>
      <c r="B18" s="53" t="s">
        <v>89</v>
      </c>
      <c r="C18" s="18">
        <v>0</v>
      </c>
      <c r="D18" s="18">
        <v>0</v>
      </c>
      <c r="E18" s="18">
        <v>0</v>
      </c>
      <c r="F18" s="18">
        <v>0</v>
      </c>
      <c r="G18" s="18">
        <f>C18+D18+E18+F18</f>
        <v>0</v>
      </c>
    </row>
    <row r="19" spans="1:7" s="26" customFormat="1" ht="42.75">
      <c r="A19" s="1">
        <v>13</v>
      </c>
      <c r="B19" s="54" t="s">
        <v>90</v>
      </c>
      <c r="C19" s="18">
        <f>SUM(C20:C26)</f>
        <v>0</v>
      </c>
      <c r="D19" s="18">
        <f>SUM(D20:D26)</f>
        <v>0</v>
      </c>
      <c r="E19" s="18">
        <f>SUM(E20:E26)</f>
        <v>0</v>
      </c>
      <c r="F19" s="18">
        <f>SUM(F20:F26)</f>
        <v>0</v>
      </c>
      <c r="G19" s="18">
        <f aca="true" t="shared" si="0" ref="G19:G33">C19+D19+E19+F19</f>
        <v>0</v>
      </c>
    </row>
    <row r="20" spans="1:7" ht="30">
      <c r="A20" s="1">
        <v>14</v>
      </c>
      <c r="B20" s="51" t="s">
        <v>44</v>
      </c>
      <c r="C20" s="15">
        <v>0</v>
      </c>
      <c r="D20" s="15">
        <v>0</v>
      </c>
      <c r="E20" s="15">
        <v>0</v>
      </c>
      <c r="F20" s="15">
        <v>0</v>
      </c>
      <c r="G20" s="15">
        <f t="shared" si="0"/>
        <v>0</v>
      </c>
    </row>
    <row r="21" spans="1:7" ht="30">
      <c r="A21" s="1">
        <v>15</v>
      </c>
      <c r="B21" s="51" t="s">
        <v>51</v>
      </c>
      <c r="C21" s="15">
        <v>0</v>
      </c>
      <c r="D21" s="15">
        <v>0</v>
      </c>
      <c r="E21" s="15">
        <v>0</v>
      </c>
      <c r="F21" s="15">
        <v>0</v>
      </c>
      <c r="G21" s="15">
        <f t="shared" si="0"/>
        <v>0</v>
      </c>
    </row>
    <row r="22" spans="1:7" ht="15.75">
      <c r="A22" s="1">
        <v>16</v>
      </c>
      <c r="B22" s="51" t="s">
        <v>46</v>
      </c>
      <c r="C22" s="15">
        <v>0</v>
      </c>
      <c r="D22" s="15">
        <v>0</v>
      </c>
      <c r="E22" s="15">
        <v>0</v>
      </c>
      <c r="F22" s="15">
        <v>0</v>
      </c>
      <c r="G22" s="15">
        <f t="shared" si="0"/>
        <v>0</v>
      </c>
    </row>
    <row r="23" spans="1:7" ht="15.75">
      <c r="A23" s="1">
        <v>17</v>
      </c>
      <c r="B23" s="51" t="s">
        <v>47</v>
      </c>
      <c r="C23" s="15">
        <v>0</v>
      </c>
      <c r="D23" s="15">
        <v>0</v>
      </c>
      <c r="E23" s="15">
        <v>0</v>
      </c>
      <c r="F23" s="15">
        <v>0</v>
      </c>
      <c r="G23" s="15">
        <f t="shared" si="0"/>
        <v>0</v>
      </c>
    </row>
    <row r="24" spans="1:7" ht="15.75">
      <c r="A24" s="1">
        <v>18</v>
      </c>
      <c r="B24" s="51" t="s">
        <v>48</v>
      </c>
      <c r="C24" s="15">
        <v>0</v>
      </c>
      <c r="D24" s="15">
        <v>0</v>
      </c>
      <c r="E24" s="15">
        <v>0</v>
      </c>
      <c r="F24" s="15">
        <v>0</v>
      </c>
      <c r="G24" s="15">
        <f t="shared" si="0"/>
        <v>0</v>
      </c>
    </row>
    <row r="25" spans="1:7" ht="15.75">
      <c r="A25" s="1">
        <v>19</v>
      </c>
      <c r="B25" s="51" t="s">
        <v>52</v>
      </c>
      <c r="C25" s="15">
        <v>0</v>
      </c>
      <c r="D25" s="15">
        <v>0</v>
      </c>
      <c r="E25" s="15">
        <v>0</v>
      </c>
      <c r="F25" s="15">
        <v>0</v>
      </c>
      <c r="G25" s="15">
        <f t="shared" si="0"/>
        <v>0</v>
      </c>
    </row>
    <row r="26" spans="1:7" ht="30">
      <c r="A26" s="1">
        <v>20</v>
      </c>
      <c r="B26" s="51" t="s">
        <v>132</v>
      </c>
      <c r="C26" s="15">
        <v>0</v>
      </c>
      <c r="D26" s="15">
        <v>0</v>
      </c>
      <c r="E26" s="15">
        <v>0</v>
      </c>
      <c r="F26" s="15">
        <v>0</v>
      </c>
      <c r="G26" s="15">
        <f t="shared" si="0"/>
        <v>0</v>
      </c>
    </row>
    <row r="27" spans="1:7" s="26" customFormat="1" ht="15.75">
      <c r="A27" s="1">
        <v>21</v>
      </c>
      <c r="B27" s="53" t="s">
        <v>91</v>
      </c>
      <c r="C27" s="18">
        <f>C18+C19</f>
        <v>0</v>
      </c>
      <c r="D27" s="18">
        <f>D18+D19</f>
        <v>0</v>
      </c>
      <c r="E27" s="18">
        <f>E18+E19</f>
        <v>0</v>
      </c>
      <c r="F27" s="18">
        <f>F18+F19</f>
        <v>0</v>
      </c>
      <c r="G27" s="18">
        <f t="shared" si="0"/>
        <v>0</v>
      </c>
    </row>
    <row r="28" spans="1:7" s="26" customFormat="1" ht="29.25">
      <c r="A28" s="1">
        <v>22</v>
      </c>
      <c r="B28" s="53" t="s">
        <v>92</v>
      </c>
      <c r="C28" s="18">
        <f>C17-C27</f>
        <v>5398</v>
      </c>
      <c r="D28" s="52"/>
      <c r="E28" s="52"/>
      <c r="F28" s="52"/>
      <c r="G28" s="52"/>
    </row>
    <row r="29" spans="1:7" s="26" customFormat="1" ht="42.75">
      <c r="A29" s="1">
        <v>23</v>
      </c>
      <c r="B29" s="54" t="s">
        <v>93</v>
      </c>
      <c r="C29" s="18">
        <f>SUM(C30:C33)</f>
        <v>0</v>
      </c>
      <c r="D29" s="18">
        <f>SUM(D30:D33)</f>
        <v>9967</v>
      </c>
      <c r="E29" s="18">
        <f>SUM(E30:E33)</f>
        <v>0</v>
      </c>
      <c r="F29" s="18">
        <f>SUM(F30:F33)</f>
        <v>0</v>
      </c>
      <c r="G29" s="18">
        <f>SUM(G30:G33)</f>
        <v>9967</v>
      </c>
    </row>
    <row r="30" spans="1:7" ht="15.75">
      <c r="A30" s="1">
        <v>24</v>
      </c>
      <c r="B30" s="51" t="s">
        <v>94</v>
      </c>
      <c r="C30" s="15">
        <v>0</v>
      </c>
      <c r="D30" s="15">
        <v>0</v>
      </c>
      <c r="E30" s="15">
        <v>0</v>
      </c>
      <c r="F30" s="15">
        <v>0</v>
      </c>
      <c r="G30" s="15">
        <f t="shared" si="0"/>
        <v>0</v>
      </c>
    </row>
    <row r="31" spans="1:7" ht="45">
      <c r="A31" s="1">
        <v>25</v>
      </c>
      <c r="B31" s="51" t="s">
        <v>242</v>
      </c>
      <c r="C31" s="15">
        <v>0</v>
      </c>
      <c r="D31" s="15">
        <v>9967</v>
      </c>
      <c r="E31" s="15">
        <v>0</v>
      </c>
      <c r="F31" s="15">
        <v>0</v>
      </c>
      <c r="G31" s="15">
        <f>C31+D31+E31+F31</f>
        <v>9967</v>
      </c>
    </row>
    <row r="32" spans="1:7" ht="30">
      <c r="A32" s="1">
        <v>26</v>
      </c>
      <c r="B32" s="51" t="s">
        <v>134</v>
      </c>
      <c r="C32" s="15">
        <v>0</v>
      </c>
      <c r="D32" s="15">
        <v>0</v>
      </c>
      <c r="E32" s="15">
        <v>0</v>
      </c>
      <c r="F32" s="15">
        <v>0</v>
      </c>
      <c r="G32" s="15">
        <f>C32+D32+E32+F32</f>
        <v>0</v>
      </c>
    </row>
    <row r="33" spans="1:7" ht="15.75">
      <c r="A33" s="1">
        <v>27</v>
      </c>
      <c r="B33" s="51" t="s">
        <v>131</v>
      </c>
      <c r="C33" s="15">
        <v>0</v>
      </c>
      <c r="D33" s="15">
        <v>0</v>
      </c>
      <c r="E33" s="15">
        <v>0</v>
      </c>
      <c r="F33" s="15">
        <v>0</v>
      </c>
      <c r="G33" s="15">
        <f t="shared" si="0"/>
        <v>0</v>
      </c>
    </row>
  </sheetData>
  <sheetProtection/>
  <mergeCells count="5">
    <mergeCell ref="A1:G1"/>
    <mergeCell ref="A3:G3"/>
    <mergeCell ref="A4:G4"/>
    <mergeCell ref="B7:B8"/>
    <mergeCell ref="A2:G2"/>
  </mergeCells>
  <printOptions/>
  <pageMargins left="0.5118110236220472" right="0.31496062992125984" top="0.7480314960629921" bottom="0.4724409448818898" header="0.31496062992125984" footer="0.31496062992125984"/>
  <pageSetup horizontalDpi="600" verticalDpi="600" orientation="portrait" paperSize="9" r:id="rId1"/>
  <headerFooter>
    <oddHeader>&amp;R&amp;"Arial,Normál"&amp;10 3. melléklet a 3/2013.(II.27.) önkormányzati rendelethez</oddHeader>
    <oddFooter>&amp;C&amp;P. oldal, összesen: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H27"/>
  <sheetViews>
    <sheetView zoomScalePageLayoutView="0" workbookViewId="0" topLeftCell="A1">
      <selection activeCell="D31" sqref="D31"/>
    </sheetView>
  </sheetViews>
  <sheetFormatPr defaultColWidth="9.140625" defaultRowHeight="15"/>
  <cols>
    <col min="1" max="1" width="5.7109375" style="0" customWidth="1"/>
    <col min="2" max="2" width="68.28125" style="0" customWidth="1"/>
    <col min="3" max="7" width="9.140625" style="0" customWidth="1"/>
  </cols>
  <sheetData>
    <row r="1" spans="1:7" s="2" customFormat="1" ht="15.75">
      <c r="A1" s="185" t="s">
        <v>472</v>
      </c>
      <c r="B1" s="185"/>
      <c r="C1" s="185"/>
      <c r="D1" s="185"/>
      <c r="E1" s="185"/>
      <c r="F1" s="185"/>
      <c r="G1" s="185"/>
    </row>
    <row r="2" spans="1:7" s="2" customFormat="1" ht="15.75">
      <c r="A2" s="185" t="s">
        <v>34</v>
      </c>
      <c r="B2" s="185"/>
      <c r="C2" s="185"/>
      <c r="D2" s="185"/>
      <c r="E2" s="185"/>
      <c r="F2" s="185"/>
      <c r="G2" s="185"/>
    </row>
    <row r="3" spans="1:7" s="10" customFormat="1" ht="15.75">
      <c r="A3" s="2"/>
      <c r="B3" s="2"/>
      <c r="C3" s="2"/>
      <c r="D3" s="2"/>
      <c r="E3" s="2"/>
      <c r="F3" s="2"/>
      <c r="G3" s="2"/>
    </row>
    <row r="4" spans="1:7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83</v>
      </c>
    </row>
    <row r="5" spans="1:7" s="10" customFormat="1" ht="15.75">
      <c r="A5" s="1">
        <v>1</v>
      </c>
      <c r="B5" s="190" t="s">
        <v>9</v>
      </c>
      <c r="C5" s="6" t="s">
        <v>526</v>
      </c>
      <c r="D5" s="6" t="s">
        <v>20</v>
      </c>
      <c r="E5" s="6" t="s">
        <v>21</v>
      </c>
      <c r="F5" s="6" t="s">
        <v>56</v>
      </c>
      <c r="G5" s="6" t="s">
        <v>5</v>
      </c>
    </row>
    <row r="6" spans="1:8" s="10" customFormat="1" ht="15.75">
      <c r="A6" s="1">
        <v>2</v>
      </c>
      <c r="B6" s="191"/>
      <c r="C6" s="6" t="s">
        <v>527</v>
      </c>
      <c r="D6" s="6" t="s">
        <v>4</v>
      </c>
      <c r="E6" s="6" t="s">
        <v>4</v>
      </c>
      <c r="F6" s="6" t="s">
        <v>4</v>
      </c>
      <c r="G6" s="6" t="s">
        <v>4</v>
      </c>
      <c r="H6" s="12"/>
    </row>
    <row r="7" spans="1:8" s="10" customFormat="1" ht="31.5">
      <c r="A7" s="1">
        <v>3</v>
      </c>
      <c r="B7" s="7" t="s">
        <v>22</v>
      </c>
      <c r="C7" s="14">
        <f>C10</f>
        <v>2574</v>
      </c>
      <c r="D7" s="14">
        <f>D10</f>
        <v>0</v>
      </c>
      <c r="E7" s="14">
        <f>E10</f>
        <v>0</v>
      </c>
      <c r="F7" s="14">
        <f>F10</f>
        <v>0</v>
      </c>
      <c r="G7" s="14">
        <f>C7+D7+E7+F7</f>
        <v>2574</v>
      </c>
      <c r="H7" s="12"/>
    </row>
    <row r="8" spans="1:8" s="10" customFormat="1" ht="31.5">
      <c r="A8" s="1">
        <v>4</v>
      </c>
      <c r="B8" s="7" t="s">
        <v>23</v>
      </c>
      <c r="C8" s="14">
        <v>0</v>
      </c>
      <c r="D8" s="14">
        <v>0</v>
      </c>
      <c r="E8" s="14">
        <v>0</v>
      </c>
      <c r="F8" s="14">
        <v>0</v>
      </c>
      <c r="G8" s="14">
        <f>C8+D8+E8+F8</f>
        <v>0</v>
      </c>
      <c r="H8" s="12"/>
    </row>
    <row r="9" spans="1:8" s="10" customFormat="1" ht="15.75">
      <c r="A9" s="1">
        <v>5</v>
      </c>
      <c r="B9" s="7" t="s">
        <v>531</v>
      </c>
      <c r="C9" s="7"/>
      <c r="D9" s="5"/>
      <c r="E9" s="5"/>
      <c r="F9" s="5"/>
      <c r="G9" s="14"/>
      <c r="H9" s="12"/>
    </row>
    <row r="10" spans="1:8" s="10" customFormat="1" ht="15.75">
      <c r="A10" s="1">
        <v>6</v>
      </c>
      <c r="B10" s="7" t="s">
        <v>26</v>
      </c>
      <c r="C10" s="5">
        <v>2574</v>
      </c>
      <c r="D10" s="5">
        <v>0</v>
      </c>
      <c r="E10" s="5">
        <v>0</v>
      </c>
      <c r="F10" s="5">
        <v>0</v>
      </c>
      <c r="G10" s="14">
        <f>C10+D10+E10+F10</f>
        <v>2574</v>
      </c>
      <c r="H10" s="12"/>
    </row>
    <row r="11" spans="1:8" s="10" customFormat="1" ht="15.75">
      <c r="A11" s="1">
        <v>7</v>
      </c>
      <c r="B11" s="7" t="s">
        <v>27</v>
      </c>
      <c r="C11" s="5">
        <v>2574</v>
      </c>
      <c r="D11" s="5">
        <v>-2476</v>
      </c>
      <c r="E11" s="5">
        <v>0</v>
      </c>
      <c r="F11" s="5">
        <v>0</v>
      </c>
      <c r="G11" s="14">
        <f>C11+D11+E11+F11</f>
        <v>98</v>
      </c>
      <c r="H11" s="12"/>
    </row>
    <row r="12" spans="1:8" s="10" customFormat="1" ht="15.75">
      <c r="A12" s="1">
        <v>8</v>
      </c>
      <c r="B12" s="7" t="s">
        <v>30</v>
      </c>
      <c r="C12" s="169">
        <v>0</v>
      </c>
      <c r="D12" s="5">
        <v>2465</v>
      </c>
      <c r="E12" s="5">
        <v>0</v>
      </c>
      <c r="F12" s="5">
        <v>0</v>
      </c>
      <c r="G12" s="14">
        <f>C12+D12+E12+F12</f>
        <v>2465</v>
      </c>
      <c r="H12" s="12"/>
    </row>
    <row r="13" spans="1:8" s="10" customFormat="1" ht="15.75">
      <c r="A13" s="1">
        <v>9</v>
      </c>
      <c r="B13" s="7" t="s">
        <v>28</v>
      </c>
      <c r="C13" s="169">
        <v>0</v>
      </c>
      <c r="D13" s="5">
        <v>11</v>
      </c>
      <c r="E13" s="5">
        <v>0</v>
      </c>
      <c r="F13" s="5">
        <v>0</v>
      </c>
      <c r="G13" s="14">
        <f>C13+D13+E13+F13</f>
        <v>11</v>
      </c>
      <c r="H13" s="12"/>
    </row>
    <row r="14" spans="1:8" s="10" customFormat="1" ht="15.75">
      <c r="A14" s="1">
        <v>10</v>
      </c>
      <c r="B14" s="7" t="s">
        <v>29</v>
      </c>
      <c r="C14" s="5">
        <f>SUM(C11:C13)</f>
        <v>2574</v>
      </c>
      <c r="D14" s="169">
        <f>SUM(D11:D13)</f>
        <v>0</v>
      </c>
      <c r="E14" s="169">
        <f>SUM(E11:E13)</f>
        <v>0</v>
      </c>
      <c r="F14" s="169">
        <f>SUM(F11:F13)</f>
        <v>0</v>
      </c>
      <c r="G14" s="14">
        <f>C14+D14+E14+F14</f>
        <v>2574</v>
      </c>
      <c r="H14" s="12"/>
    </row>
    <row r="15" spans="1:8" s="10" customFormat="1" ht="15.75" hidden="1">
      <c r="A15" s="1"/>
      <c r="B15" s="7" t="s">
        <v>31</v>
      </c>
      <c r="C15" s="5"/>
      <c r="D15" s="5"/>
      <c r="E15" s="5"/>
      <c r="F15" s="5"/>
      <c r="G15" s="14"/>
      <c r="H15" s="12"/>
    </row>
    <row r="16" spans="1:8" s="10" customFormat="1" ht="15.75" hidden="1">
      <c r="A16" s="1"/>
      <c r="B16" s="7" t="s">
        <v>25</v>
      </c>
      <c r="C16" s="7"/>
      <c r="D16" s="5"/>
      <c r="E16" s="5"/>
      <c r="F16" s="5"/>
      <c r="G16" s="14"/>
      <c r="H16" s="12"/>
    </row>
    <row r="17" spans="1:8" s="10" customFormat="1" ht="15.75" hidden="1">
      <c r="A17" s="1"/>
      <c r="B17" s="7" t="s">
        <v>32</v>
      </c>
      <c r="C17" s="7"/>
      <c r="D17" s="5"/>
      <c r="E17" s="5"/>
      <c r="F17" s="5"/>
      <c r="G17" s="14">
        <f>D17+E17+F17</f>
        <v>0</v>
      </c>
      <c r="H17" s="12"/>
    </row>
    <row r="18" spans="1:8" s="10" customFormat="1" ht="15.75" hidden="1">
      <c r="A18" s="1"/>
      <c r="B18" s="7" t="s">
        <v>24</v>
      </c>
      <c r="C18" s="7"/>
      <c r="D18" s="5"/>
      <c r="E18" s="5"/>
      <c r="F18" s="5"/>
      <c r="G18" s="14"/>
      <c r="H18" s="12"/>
    </row>
    <row r="19" spans="1:8" s="10" customFormat="1" ht="15.75" hidden="1">
      <c r="A19" s="1"/>
      <c r="B19" s="7" t="s">
        <v>25</v>
      </c>
      <c r="C19" s="7"/>
      <c r="D19" s="5"/>
      <c r="E19" s="5"/>
      <c r="F19" s="5"/>
      <c r="G19" s="14"/>
      <c r="H19" s="12"/>
    </row>
    <row r="20" spans="1:8" s="10" customFormat="1" ht="15.75" hidden="1">
      <c r="A20" s="1"/>
      <c r="B20" s="7" t="s">
        <v>26</v>
      </c>
      <c r="C20" s="7"/>
      <c r="D20" s="5"/>
      <c r="E20" s="5"/>
      <c r="F20" s="5"/>
      <c r="G20" s="14">
        <f>D20+E20+F20</f>
        <v>0</v>
      </c>
      <c r="H20" s="12"/>
    </row>
    <row r="21" spans="1:8" s="10" customFormat="1" ht="15.75" hidden="1">
      <c r="A21" s="1"/>
      <c r="B21" s="7" t="s">
        <v>27</v>
      </c>
      <c r="C21" s="7"/>
      <c r="D21" s="5"/>
      <c r="E21" s="5"/>
      <c r="F21" s="5"/>
      <c r="G21" s="14">
        <f>D21+E21+F21</f>
        <v>0</v>
      </c>
      <c r="H21" s="12"/>
    </row>
    <row r="22" spans="1:8" s="10" customFormat="1" ht="15.75" hidden="1">
      <c r="A22" s="1"/>
      <c r="B22" s="7" t="s">
        <v>30</v>
      </c>
      <c r="C22" s="7"/>
      <c r="D22" s="5"/>
      <c r="E22" s="5"/>
      <c r="F22" s="5"/>
      <c r="G22" s="14">
        <f>D22+E22+F22</f>
        <v>0</v>
      </c>
      <c r="H22" s="12"/>
    </row>
    <row r="23" spans="1:8" s="10" customFormat="1" ht="15.75" hidden="1">
      <c r="A23" s="1"/>
      <c r="B23" s="7" t="s">
        <v>28</v>
      </c>
      <c r="C23" s="7"/>
      <c r="D23" s="5"/>
      <c r="E23" s="5"/>
      <c r="F23" s="5"/>
      <c r="G23" s="14">
        <f>D23+E23+F23</f>
        <v>0</v>
      </c>
      <c r="H23" s="12"/>
    </row>
    <row r="24" spans="1:8" s="10" customFormat="1" ht="15.75" hidden="1">
      <c r="A24" s="1"/>
      <c r="B24" s="7" t="s">
        <v>29</v>
      </c>
      <c r="C24" s="7"/>
      <c r="D24" s="5"/>
      <c r="E24" s="5"/>
      <c r="F24" s="5"/>
      <c r="G24" s="14">
        <f>D24+E24+F24</f>
        <v>0</v>
      </c>
      <c r="H24" s="12"/>
    </row>
    <row r="25" spans="1:8" s="10" customFormat="1" ht="15.75" hidden="1">
      <c r="A25" s="1"/>
      <c r="B25" s="7"/>
      <c r="C25" s="7"/>
      <c r="D25" s="5"/>
      <c r="E25" s="5"/>
      <c r="F25" s="5"/>
      <c r="G25" s="14"/>
      <c r="H25" s="12"/>
    </row>
    <row r="26" spans="1:7" ht="15.75" hidden="1">
      <c r="A26" s="1"/>
      <c r="B26" s="7"/>
      <c r="C26" s="7"/>
      <c r="D26" s="5"/>
      <c r="E26" s="5"/>
      <c r="F26" s="5"/>
      <c r="G26" s="14"/>
    </row>
    <row r="27" spans="1:7" ht="15.75" hidden="1">
      <c r="A27" s="1"/>
      <c r="B27" s="7"/>
      <c r="C27" s="7"/>
      <c r="D27" s="5"/>
      <c r="E27" s="5"/>
      <c r="F27" s="5"/>
      <c r="G27" s="14"/>
    </row>
  </sheetData>
  <sheetProtection/>
  <mergeCells count="3">
    <mergeCell ref="A1:G1"/>
    <mergeCell ref="A2:G2"/>
    <mergeCell ref="B5:B6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&amp;R&amp;"Arial,Normál"&amp;10
4. melléklet a 3/2013.(II.27.) önkormányzati rendelethez</oddHeader>
    <oddFooter>&amp;C&amp;P. oldal, összesen: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16"/>
  <sheetViews>
    <sheetView zoomScalePageLayoutView="0" workbookViewId="0" topLeftCell="A1">
      <selection activeCell="A6" sqref="A6:A16"/>
    </sheetView>
  </sheetViews>
  <sheetFormatPr defaultColWidth="9.140625" defaultRowHeight="15"/>
  <cols>
    <col min="2" max="2" width="47.421875" style="0" customWidth="1"/>
    <col min="3" max="3" width="8.7109375" style="0" customWidth="1"/>
  </cols>
  <sheetData>
    <row r="1" spans="1:3" s="2" customFormat="1" ht="15.75">
      <c r="A1" s="185" t="s">
        <v>471</v>
      </c>
      <c r="B1" s="185"/>
      <c r="C1" s="185"/>
    </row>
    <row r="2" spans="1:3" s="2" customFormat="1" ht="15.75">
      <c r="A2" s="185" t="s">
        <v>169</v>
      </c>
      <c r="B2" s="185"/>
      <c r="C2" s="185"/>
    </row>
    <row r="3" spans="1:3" s="2" customFormat="1" ht="15.75">
      <c r="A3" s="185" t="s">
        <v>174</v>
      </c>
      <c r="B3" s="185"/>
      <c r="C3" s="185"/>
    </row>
    <row r="4" s="2" customFormat="1" ht="15.75"/>
    <row r="5" spans="1:3" s="10" customFormat="1" ht="15.75">
      <c r="A5" s="1"/>
      <c r="B5" s="1" t="s">
        <v>0</v>
      </c>
      <c r="C5" s="1" t="s">
        <v>1</v>
      </c>
    </row>
    <row r="6" spans="1:3" s="10" customFormat="1" ht="15.75">
      <c r="A6" s="1">
        <v>1</v>
      </c>
      <c r="B6" s="91" t="s">
        <v>9</v>
      </c>
      <c r="C6" s="92" t="s">
        <v>4</v>
      </c>
    </row>
    <row r="7" spans="1:3" s="10" customFormat="1" ht="15.75">
      <c r="A7" s="1">
        <v>2</v>
      </c>
      <c r="B7" s="93" t="s">
        <v>55</v>
      </c>
      <c r="C7" s="46"/>
    </row>
    <row r="8" spans="1:3" s="10" customFormat="1" ht="15.75">
      <c r="A8" s="1">
        <v>3</v>
      </c>
      <c r="B8" s="93" t="s">
        <v>170</v>
      </c>
      <c r="C8" s="46">
        <v>192</v>
      </c>
    </row>
    <row r="9" spans="1:3" s="10" customFormat="1" ht="15.75">
      <c r="A9" s="1">
        <v>4</v>
      </c>
      <c r="B9" s="93" t="s">
        <v>440</v>
      </c>
      <c r="C9" s="46">
        <f>Bevételek!C94</f>
        <v>1300</v>
      </c>
    </row>
    <row r="10" spans="1:3" s="10" customFormat="1" ht="15.75">
      <c r="A10" s="1">
        <v>5</v>
      </c>
      <c r="B10" s="93" t="s">
        <v>173</v>
      </c>
      <c r="C10" s="46">
        <f>Bevételek!C99</f>
        <v>0</v>
      </c>
    </row>
    <row r="11" spans="1:3" s="10" customFormat="1" ht="15.75">
      <c r="A11" s="1">
        <v>6</v>
      </c>
      <c r="B11" s="94" t="s">
        <v>7</v>
      </c>
      <c r="C11" s="95">
        <f>SUM(C8:C10)</f>
        <v>1492</v>
      </c>
    </row>
    <row r="12" spans="1:3" s="10" customFormat="1" ht="15.75">
      <c r="A12" s="1">
        <v>7</v>
      </c>
      <c r="B12" s="93" t="s">
        <v>53</v>
      </c>
      <c r="C12" s="46"/>
    </row>
    <row r="13" spans="1:3" s="10" customFormat="1" ht="15.75">
      <c r="A13" s="1">
        <v>8</v>
      </c>
      <c r="B13" s="93" t="s">
        <v>532</v>
      </c>
      <c r="C13" s="46">
        <v>350</v>
      </c>
    </row>
    <row r="14" spans="1:3" s="10" customFormat="1" ht="15.75">
      <c r="A14" s="1">
        <v>9</v>
      </c>
      <c r="B14" s="93" t="s">
        <v>533</v>
      </c>
      <c r="C14" s="46">
        <v>1142</v>
      </c>
    </row>
    <row r="15" spans="1:3" s="10" customFormat="1" ht="15.75">
      <c r="A15" s="1">
        <v>10</v>
      </c>
      <c r="B15" s="94" t="s">
        <v>8</v>
      </c>
      <c r="C15" s="95">
        <f>SUM(C13:C14)</f>
        <v>1492</v>
      </c>
    </row>
    <row r="16" spans="1:3" s="10" customFormat="1" ht="15.75">
      <c r="A16" s="1">
        <v>11</v>
      </c>
      <c r="B16" s="96" t="s">
        <v>172</v>
      </c>
      <c r="C16" s="97">
        <f>C11-C15</f>
        <v>0</v>
      </c>
    </row>
  </sheetData>
  <sheetProtection/>
  <mergeCells count="3">
    <mergeCell ref="A1:C1"/>
    <mergeCell ref="A2:C2"/>
    <mergeCell ref="A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&amp;R&amp;"Arial,Normál"&amp;10 5. melléklet a 3/2013.(II.27.) önkormányzati rendelethez
</oddHeader>
    <oddFooter>&amp;C&amp;P.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H32"/>
  <sheetViews>
    <sheetView zoomScalePageLayoutView="0" workbookViewId="0" topLeftCell="A13">
      <selection activeCell="G21" sqref="G21"/>
    </sheetView>
  </sheetViews>
  <sheetFormatPr defaultColWidth="9.140625" defaultRowHeight="15"/>
  <cols>
    <col min="1" max="1" width="36.7109375" style="0" customWidth="1"/>
    <col min="2" max="4" width="9.140625" style="0" customWidth="1"/>
    <col min="5" max="5" width="36.7109375" style="0" customWidth="1"/>
  </cols>
  <sheetData>
    <row r="1" spans="1:8" s="2" customFormat="1" ht="15.75" customHeight="1">
      <c r="A1" s="193" t="s">
        <v>473</v>
      </c>
      <c r="B1" s="193"/>
      <c r="C1" s="193"/>
      <c r="D1" s="193"/>
      <c r="E1" s="193"/>
      <c r="F1" s="193"/>
      <c r="G1" s="193"/>
      <c r="H1" s="193"/>
    </row>
    <row r="2" spans="1:8" s="2" customFormat="1" ht="15.75">
      <c r="A2" s="185" t="s">
        <v>14</v>
      </c>
      <c r="B2" s="185"/>
      <c r="C2" s="185"/>
      <c r="D2" s="185"/>
      <c r="E2" s="185"/>
      <c r="F2" s="185"/>
      <c r="G2" s="185"/>
      <c r="H2" s="185"/>
    </row>
    <row r="3" spans="2:4" ht="15">
      <c r="B3" s="45"/>
      <c r="C3" s="45"/>
      <c r="D3" s="45"/>
    </row>
    <row r="4" spans="1:8" s="11" customFormat="1" ht="47.25">
      <c r="A4" s="106" t="s">
        <v>9</v>
      </c>
      <c r="B4" s="4" t="s">
        <v>157</v>
      </c>
      <c r="C4" s="4" t="s">
        <v>158</v>
      </c>
      <c r="D4" s="4" t="s">
        <v>159</v>
      </c>
      <c r="E4" s="106" t="s">
        <v>9</v>
      </c>
      <c r="F4" s="4" t="s">
        <v>157</v>
      </c>
      <c r="G4" s="4" t="s">
        <v>158</v>
      </c>
      <c r="H4" s="4" t="s">
        <v>159</v>
      </c>
    </row>
    <row r="5" spans="1:8" s="114" customFormat="1" ht="16.5">
      <c r="A5" s="170" t="s">
        <v>75</v>
      </c>
      <c r="B5" s="170"/>
      <c r="C5" s="170"/>
      <c r="D5" s="170"/>
      <c r="E5" s="192" t="s">
        <v>260</v>
      </c>
      <c r="F5" s="192"/>
      <c r="G5" s="192"/>
      <c r="H5" s="192"/>
    </row>
    <row r="6" spans="1:8" s="11" customFormat="1" ht="15.75">
      <c r="A6" s="108" t="s">
        <v>136</v>
      </c>
      <c r="B6" s="5">
        <v>20409</v>
      </c>
      <c r="C6" s="5">
        <v>18066</v>
      </c>
      <c r="D6" s="5">
        <f>Bevételek!C54</f>
        <v>25128</v>
      </c>
      <c r="E6" s="110" t="s">
        <v>54</v>
      </c>
      <c r="F6" s="5">
        <v>6171</v>
      </c>
      <c r="G6" s="5">
        <v>6055</v>
      </c>
      <c r="H6" s="5">
        <f>Kiadás!C7</f>
        <v>6704</v>
      </c>
    </row>
    <row r="7" spans="1:8" s="11" customFormat="1" ht="30">
      <c r="A7" s="108" t="s">
        <v>76</v>
      </c>
      <c r="B7" s="5">
        <v>14843</v>
      </c>
      <c r="C7" s="5">
        <v>25186</v>
      </c>
      <c r="D7" s="5">
        <f>Bevételek!C107</f>
        <v>11907</v>
      </c>
      <c r="E7" s="110" t="s">
        <v>119</v>
      </c>
      <c r="F7" s="5">
        <v>1546</v>
      </c>
      <c r="G7" s="5">
        <v>1204</v>
      </c>
      <c r="H7" s="5">
        <f>Kiadás!C11</f>
        <v>1595</v>
      </c>
    </row>
    <row r="8" spans="1:8" s="11" customFormat="1" ht="15.75">
      <c r="A8" s="108" t="s">
        <v>77</v>
      </c>
      <c r="B8" s="5">
        <v>1354</v>
      </c>
      <c r="C8" s="5">
        <v>2738</v>
      </c>
      <c r="D8" s="5">
        <f>Bevételek!C143</f>
        <v>1629</v>
      </c>
      <c r="E8" s="110" t="s">
        <v>120</v>
      </c>
      <c r="F8" s="5">
        <v>8219</v>
      </c>
      <c r="G8" s="5">
        <v>10703</v>
      </c>
      <c r="H8" s="5">
        <f>Kiadás!C15</f>
        <v>18278</v>
      </c>
    </row>
    <row r="9" spans="1:8" s="11" customFormat="1" ht="15.75">
      <c r="A9" s="173" t="s">
        <v>265</v>
      </c>
      <c r="B9" s="174">
        <v>672</v>
      </c>
      <c r="C9" s="174">
        <v>2494</v>
      </c>
      <c r="D9" s="174">
        <f>Bevételek!C178</f>
        <v>63</v>
      </c>
      <c r="E9" s="110" t="s">
        <v>121</v>
      </c>
      <c r="F9" s="5"/>
      <c r="G9" s="5"/>
      <c r="H9" s="5">
        <f>Kiadás!C46</f>
        <v>7510</v>
      </c>
    </row>
    <row r="10" spans="1:8" s="11" customFormat="1" ht="15.75">
      <c r="A10" s="173"/>
      <c r="B10" s="174"/>
      <c r="C10" s="174"/>
      <c r="D10" s="174"/>
      <c r="E10" s="110" t="s">
        <v>122</v>
      </c>
      <c r="F10" s="5">
        <v>19286</v>
      </c>
      <c r="G10" s="5">
        <v>20908</v>
      </c>
      <c r="H10" s="5">
        <f>Kiadás!C102</f>
        <v>12668</v>
      </c>
    </row>
    <row r="11" spans="1:8" s="11" customFormat="1" ht="15.75">
      <c r="A11" s="109" t="s">
        <v>126</v>
      </c>
      <c r="B11" s="13">
        <f>SUM(B6:B10)</f>
        <v>37278</v>
      </c>
      <c r="C11" s="13">
        <f>SUM(C6:C10)</f>
        <v>48484</v>
      </c>
      <c r="D11" s="13">
        <f>SUM(D6:D10)</f>
        <v>38727</v>
      </c>
      <c r="E11" s="109" t="s">
        <v>127</v>
      </c>
      <c r="F11" s="13">
        <f>SUM(F6:F10)</f>
        <v>35222</v>
      </c>
      <c r="G11" s="13">
        <f>SUM(G6:G10)</f>
        <v>38870</v>
      </c>
      <c r="H11" s="13">
        <f>SUM(H6:H10)</f>
        <v>46755</v>
      </c>
    </row>
    <row r="12" spans="1:8" s="11" customFormat="1" ht="15.75">
      <c r="A12" s="111" t="s">
        <v>266</v>
      </c>
      <c r="B12" s="112">
        <f>B11-F11</f>
        <v>2056</v>
      </c>
      <c r="C12" s="112">
        <f>C11-G11</f>
        <v>9614</v>
      </c>
      <c r="D12" s="112">
        <f>D11-H11</f>
        <v>-8028</v>
      </c>
      <c r="E12" s="178" t="s">
        <v>258</v>
      </c>
      <c r="F12" s="177">
        <v>1171</v>
      </c>
      <c r="G12" s="177">
        <v>2536</v>
      </c>
      <c r="H12" s="177">
        <f>Kiadás!C125</f>
        <v>0</v>
      </c>
    </row>
    <row r="13" spans="1:8" s="11" customFormat="1" ht="15.75">
      <c r="A13" s="111" t="s">
        <v>256</v>
      </c>
      <c r="B13" s="5">
        <v>504</v>
      </c>
      <c r="C13" s="5">
        <v>2016</v>
      </c>
      <c r="D13" s="5">
        <f>Bevételek!C201</f>
        <v>8028</v>
      </c>
      <c r="E13" s="178"/>
      <c r="F13" s="177"/>
      <c r="G13" s="177"/>
      <c r="H13" s="177"/>
    </row>
    <row r="14" spans="1:8" s="11" customFormat="1" ht="15.75">
      <c r="A14" s="111" t="s">
        <v>257</v>
      </c>
      <c r="B14" s="5"/>
      <c r="C14" s="5"/>
      <c r="D14" s="5">
        <f>Bevételek!C215</f>
        <v>0</v>
      </c>
      <c r="E14" s="178"/>
      <c r="F14" s="177"/>
      <c r="G14" s="177"/>
      <c r="H14" s="177"/>
    </row>
    <row r="15" spans="1:8" s="11" customFormat="1" ht="15.75">
      <c r="A15" s="68" t="s">
        <v>454</v>
      </c>
      <c r="B15" s="5">
        <v>1000</v>
      </c>
      <c r="C15" s="5">
        <v>-1000</v>
      </c>
      <c r="D15" s="5">
        <f>Bevételek!C230</f>
        <v>0</v>
      </c>
      <c r="E15" s="68" t="s">
        <v>455</v>
      </c>
      <c r="F15" s="93">
        <v>-126</v>
      </c>
      <c r="G15" s="93">
        <v>-47</v>
      </c>
      <c r="H15" s="93">
        <f>Kiadás!C138</f>
        <v>0</v>
      </c>
    </row>
    <row r="16" spans="1:8" s="11" customFormat="1" ht="15.75">
      <c r="A16" s="109" t="s">
        <v>10</v>
      </c>
      <c r="B16" s="14">
        <f>B11+B13+B14+B15</f>
        <v>38782</v>
      </c>
      <c r="C16" s="14">
        <f>C11+C13+C14+C15</f>
        <v>49500</v>
      </c>
      <c r="D16" s="14">
        <f>D11+D13+D14+D15</f>
        <v>46755</v>
      </c>
      <c r="E16" s="109" t="s">
        <v>11</v>
      </c>
      <c r="F16" s="14">
        <f>F11+F12+F15</f>
        <v>36267</v>
      </c>
      <c r="G16" s="14">
        <f>G11+G12+G15</f>
        <v>41359</v>
      </c>
      <c r="H16" s="14">
        <f>H11+H12+H15</f>
        <v>46755</v>
      </c>
    </row>
    <row r="17" spans="1:8" s="114" customFormat="1" ht="16.5">
      <c r="A17" s="171" t="s">
        <v>259</v>
      </c>
      <c r="B17" s="171"/>
      <c r="C17" s="171"/>
      <c r="D17" s="171"/>
      <c r="E17" s="192" t="s">
        <v>167</v>
      </c>
      <c r="F17" s="192"/>
      <c r="G17" s="192"/>
      <c r="H17" s="192"/>
    </row>
    <row r="18" spans="1:8" s="11" customFormat="1" ht="15.75">
      <c r="A18" s="108" t="s">
        <v>162</v>
      </c>
      <c r="B18" s="5"/>
      <c r="C18" s="5">
        <v>6745</v>
      </c>
      <c r="D18" s="5">
        <f>Bevételek!C77</f>
        <v>2</v>
      </c>
      <c r="E18" s="108" t="s">
        <v>160</v>
      </c>
      <c r="F18" s="5"/>
      <c r="G18" s="5">
        <v>7346</v>
      </c>
      <c r="H18" s="5">
        <f>Kiadás!C107</f>
        <v>2360</v>
      </c>
    </row>
    <row r="19" spans="1:8" s="11" customFormat="1" ht="15.75">
      <c r="A19" s="108" t="s">
        <v>79</v>
      </c>
      <c r="B19" s="5">
        <v>4568</v>
      </c>
      <c r="C19" s="5">
        <v>1915</v>
      </c>
      <c r="D19" s="5">
        <f>Bevételek!C166</f>
        <v>732</v>
      </c>
      <c r="E19" s="108" t="s">
        <v>80</v>
      </c>
      <c r="F19" s="5">
        <v>665</v>
      </c>
      <c r="G19" s="5">
        <v>779</v>
      </c>
      <c r="H19" s="5">
        <f>Kiadás!C111</f>
        <v>17906</v>
      </c>
    </row>
    <row r="20" spans="1:8" s="11" customFormat="1" ht="15.75">
      <c r="A20" s="108" t="s">
        <v>265</v>
      </c>
      <c r="B20" s="5"/>
      <c r="C20" s="5">
        <v>310</v>
      </c>
      <c r="D20" s="5">
        <f>Bevételek!C195</f>
        <v>4334</v>
      </c>
      <c r="E20" s="108" t="s">
        <v>82</v>
      </c>
      <c r="F20" s="5">
        <v>54</v>
      </c>
      <c r="G20" s="5">
        <v>4405</v>
      </c>
      <c r="H20" s="5">
        <f>Kiadás!C115</f>
        <v>281</v>
      </c>
    </row>
    <row r="21" spans="1:8" s="11" customFormat="1" ht="15.75">
      <c r="A21" s="109" t="s">
        <v>126</v>
      </c>
      <c r="B21" s="13">
        <f>SUM(B18:B20)</f>
        <v>4568</v>
      </c>
      <c r="C21" s="13">
        <f>SUM(C18:C20)</f>
        <v>8970</v>
      </c>
      <c r="D21" s="13">
        <f>SUM(D18:D20)</f>
        <v>5068</v>
      </c>
      <c r="E21" s="109" t="s">
        <v>127</v>
      </c>
      <c r="F21" s="13">
        <f>SUM(F18:F20)</f>
        <v>719</v>
      </c>
      <c r="G21" s="13">
        <f>SUM(G18:G20)</f>
        <v>12530</v>
      </c>
      <c r="H21" s="13">
        <f>SUM(H18:H20)</f>
        <v>20547</v>
      </c>
    </row>
    <row r="22" spans="1:8" s="11" customFormat="1" ht="15.75">
      <c r="A22" s="111" t="s">
        <v>266</v>
      </c>
      <c r="B22" s="112">
        <f>B21-F21</f>
        <v>3849</v>
      </c>
      <c r="C22" s="112">
        <f>C21-G21</f>
        <v>-3560</v>
      </c>
      <c r="D22" s="112">
        <f>D21-H21</f>
        <v>-15479</v>
      </c>
      <c r="E22" s="178" t="s">
        <v>258</v>
      </c>
      <c r="F22" s="177">
        <v>3904</v>
      </c>
      <c r="G22" s="177"/>
      <c r="H22" s="177">
        <f>Kiadás!C134</f>
        <v>0</v>
      </c>
    </row>
    <row r="23" spans="1:8" s="11" customFormat="1" ht="15.75">
      <c r="A23" s="111" t="s">
        <v>256</v>
      </c>
      <c r="B23" s="5"/>
      <c r="C23" s="5">
        <v>961</v>
      </c>
      <c r="D23" s="5">
        <f>Bevételek!C206</f>
        <v>5512</v>
      </c>
      <c r="E23" s="178"/>
      <c r="F23" s="177"/>
      <c r="G23" s="177"/>
      <c r="H23" s="177"/>
    </row>
    <row r="24" spans="1:8" s="11" customFormat="1" ht="15.75">
      <c r="A24" s="111" t="s">
        <v>257</v>
      </c>
      <c r="B24" s="5"/>
      <c r="C24" s="5"/>
      <c r="D24" s="5">
        <f>Bevételek!C226</f>
        <v>9967</v>
      </c>
      <c r="E24" s="178"/>
      <c r="F24" s="177"/>
      <c r="G24" s="177"/>
      <c r="H24" s="177"/>
    </row>
    <row r="25" spans="1:8" s="11" customFormat="1" ht="31.5">
      <c r="A25" s="109" t="s">
        <v>12</v>
      </c>
      <c r="B25" s="14">
        <f>B21+B23+B24</f>
        <v>4568</v>
      </c>
      <c r="C25" s="14">
        <f>C21+C23+C24</f>
        <v>9931</v>
      </c>
      <c r="D25" s="14">
        <f>D21+D23+D24</f>
        <v>20547</v>
      </c>
      <c r="E25" s="109" t="s">
        <v>13</v>
      </c>
      <c r="F25" s="14">
        <f>F21+F22</f>
        <v>4623</v>
      </c>
      <c r="G25" s="14">
        <f>G21+G22</f>
        <v>12530</v>
      </c>
      <c r="H25" s="14">
        <f>H21+H22</f>
        <v>20547</v>
      </c>
    </row>
    <row r="26" spans="1:8" s="114" customFormat="1" ht="16.5">
      <c r="A26" s="170" t="s">
        <v>261</v>
      </c>
      <c r="B26" s="170"/>
      <c r="C26" s="170"/>
      <c r="D26" s="170"/>
      <c r="E26" s="170" t="s">
        <v>262</v>
      </c>
      <c r="F26" s="170"/>
      <c r="G26" s="170"/>
      <c r="H26" s="170"/>
    </row>
    <row r="27" spans="1:8" s="11" customFormat="1" ht="15.75">
      <c r="A27" s="108" t="s">
        <v>263</v>
      </c>
      <c r="B27" s="5">
        <f>B11+B21</f>
        <v>41846</v>
      </c>
      <c r="C27" s="5">
        <f>C11+C21</f>
        <v>57454</v>
      </c>
      <c r="D27" s="5">
        <f>D11+D21</f>
        <v>43795</v>
      </c>
      <c r="E27" s="108" t="s">
        <v>264</v>
      </c>
      <c r="F27" s="5">
        <f aca="true" t="shared" si="0" ref="F27:H28">F11+F21</f>
        <v>35941</v>
      </c>
      <c r="G27" s="5">
        <f t="shared" si="0"/>
        <v>51400</v>
      </c>
      <c r="H27" s="5">
        <f t="shared" si="0"/>
        <v>67302</v>
      </c>
    </row>
    <row r="28" spans="1:8" s="11" customFormat="1" ht="15.75">
      <c r="A28" s="111" t="s">
        <v>266</v>
      </c>
      <c r="B28" s="112">
        <f>B27-F27</f>
        <v>5905</v>
      </c>
      <c r="C28" s="112">
        <f>C27-G27</f>
        <v>6054</v>
      </c>
      <c r="D28" s="112">
        <f>D27-H27</f>
        <v>-23507</v>
      </c>
      <c r="E28" s="178" t="s">
        <v>258</v>
      </c>
      <c r="F28" s="177">
        <f t="shared" si="0"/>
        <v>5075</v>
      </c>
      <c r="G28" s="177">
        <f t="shared" si="0"/>
        <v>2536</v>
      </c>
      <c r="H28" s="177">
        <f t="shared" si="0"/>
        <v>0</v>
      </c>
    </row>
    <row r="29" spans="1:8" s="11" customFormat="1" ht="15.75">
      <c r="A29" s="111" t="s">
        <v>256</v>
      </c>
      <c r="B29" s="5">
        <f aca="true" t="shared" si="1" ref="B29:D30">B13+B23</f>
        <v>504</v>
      </c>
      <c r="C29" s="5">
        <f t="shared" si="1"/>
        <v>2977</v>
      </c>
      <c r="D29" s="5">
        <f t="shared" si="1"/>
        <v>13540</v>
      </c>
      <c r="E29" s="178"/>
      <c r="F29" s="177"/>
      <c r="G29" s="177"/>
      <c r="H29" s="177"/>
    </row>
    <row r="30" spans="1:8" s="11" customFormat="1" ht="15.75">
      <c r="A30" s="111" t="s">
        <v>257</v>
      </c>
      <c r="B30" s="5">
        <f t="shared" si="1"/>
        <v>0</v>
      </c>
      <c r="C30" s="5">
        <f t="shared" si="1"/>
        <v>0</v>
      </c>
      <c r="D30" s="5">
        <f t="shared" si="1"/>
        <v>9967</v>
      </c>
      <c r="E30" s="178"/>
      <c r="F30" s="177"/>
      <c r="G30" s="177"/>
      <c r="H30" s="177"/>
    </row>
    <row r="31" spans="1:8" s="11" customFormat="1" ht="15.75">
      <c r="A31" s="68" t="s">
        <v>454</v>
      </c>
      <c r="B31" s="5">
        <f>B15</f>
        <v>1000</v>
      </c>
      <c r="C31" s="5">
        <f>C15</f>
        <v>-1000</v>
      </c>
      <c r="D31" s="5">
        <f>D15</f>
        <v>0</v>
      </c>
      <c r="E31" s="68" t="s">
        <v>455</v>
      </c>
      <c r="F31" s="93">
        <f>F15</f>
        <v>-126</v>
      </c>
      <c r="G31" s="93">
        <f>G15</f>
        <v>-47</v>
      </c>
      <c r="H31" s="93">
        <f>H15</f>
        <v>0</v>
      </c>
    </row>
    <row r="32" spans="1:8" s="11" customFormat="1" ht="15.75">
      <c r="A32" s="107" t="s">
        <v>7</v>
      </c>
      <c r="B32" s="14">
        <f>B27+B29+B30+B31</f>
        <v>43350</v>
      </c>
      <c r="C32" s="14">
        <f>C27+C29+C30+C31</f>
        <v>59431</v>
      </c>
      <c r="D32" s="14">
        <f>D27+D29+D30+D31</f>
        <v>67302</v>
      </c>
      <c r="E32" s="107" t="s">
        <v>8</v>
      </c>
      <c r="F32" s="14">
        <f>SUM(F27:F31)</f>
        <v>40890</v>
      </c>
      <c r="G32" s="14">
        <f>SUM(G27:G31)</f>
        <v>53889</v>
      </c>
      <c r="H32" s="14">
        <f>SUM(H27:H31)</f>
        <v>67302</v>
      </c>
    </row>
  </sheetData>
  <sheetProtection/>
  <mergeCells count="24">
    <mergeCell ref="A26:D26"/>
    <mergeCell ref="E26:H26"/>
    <mergeCell ref="E28:E30"/>
    <mergeCell ref="F28:F30"/>
    <mergeCell ref="G28:G30"/>
    <mergeCell ref="H28:H30"/>
    <mergeCell ref="C9:C10"/>
    <mergeCell ref="D9:D10"/>
    <mergeCell ref="A17:D17"/>
    <mergeCell ref="E17:H17"/>
    <mergeCell ref="E22:E24"/>
    <mergeCell ref="F22:F24"/>
    <mergeCell ref="G22:G24"/>
    <mergeCell ref="H22:H24"/>
    <mergeCell ref="A5:D5"/>
    <mergeCell ref="E5:H5"/>
    <mergeCell ref="A1:H1"/>
    <mergeCell ref="A2:H2"/>
    <mergeCell ref="E12:E14"/>
    <mergeCell ref="F12:F14"/>
    <mergeCell ref="G12:G14"/>
    <mergeCell ref="H12:H14"/>
    <mergeCell ref="A9:A10"/>
    <mergeCell ref="B9:B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  <headerFooter>
    <oddHeader>&amp;R1. kimutatás</oddHeader>
    <oddFooter>&amp;C&amp;P.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29"/>
  <sheetViews>
    <sheetView zoomScalePageLayoutView="0" workbookViewId="0" topLeftCell="A1">
      <pane xSplit="2" ySplit="4" topLeftCell="D5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E30" sqref="E30"/>
    </sheetView>
  </sheetViews>
  <sheetFormatPr defaultColWidth="9.140625" defaultRowHeight="15"/>
  <cols>
    <col min="1" max="1" width="5.7109375" style="81" customWidth="1"/>
    <col min="2" max="2" width="36.57421875" style="81" customWidth="1"/>
    <col min="3" max="6" width="6.7109375" style="81" customWidth="1"/>
    <col min="7" max="7" width="7.421875" style="81" customWidth="1"/>
    <col min="8" max="9" width="6.7109375" style="81" customWidth="1"/>
    <col min="10" max="11" width="8.140625" style="81" customWidth="1"/>
    <col min="12" max="14" width="7.57421875" style="81" customWidth="1"/>
    <col min="15" max="15" width="8.140625" style="81" customWidth="1"/>
    <col min="16" max="16" width="9.140625" style="81" hidden="1" customWidth="1"/>
    <col min="17" max="16384" width="9.140625" style="81" customWidth="1"/>
  </cols>
  <sheetData>
    <row r="1" spans="1:15" s="16" customFormat="1" ht="15.75">
      <c r="A1" s="194" t="s">
        <v>474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</row>
    <row r="2" s="16" customFormat="1" ht="15.75"/>
    <row r="3" spans="1:15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83</v>
      </c>
      <c r="H3" s="1" t="s">
        <v>84</v>
      </c>
      <c r="I3" s="1" t="s">
        <v>85</v>
      </c>
      <c r="J3" s="1" t="s">
        <v>140</v>
      </c>
      <c r="K3" s="1" t="s">
        <v>141</v>
      </c>
      <c r="L3" s="1" t="s">
        <v>86</v>
      </c>
      <c r="M3" s="1" t="s">
        <v>142</v>
      </c>
      <c r="N3" s="1" t="s">
        <v>143</v>
      </c>
      <c r="O3" s="1" t="s">
        <v>144</v>
      </c>
    </row>
    <row r="4" spans="1:15" s="10" customFormat="1" ht="22.5">
      <c r="A4" s="1">
        <v>1</v>
      </c>
      <c r="B4" s="6" t="s">
        <v>9</v>
      </c>
      <c r="C4" s="78" t="s">
        <v>145</v>
      </c>
      <c r="D4" s="78" t="s">
        <v>146</v>
      </c>
      <c r="E4" s="78" t="s">
        <v>147</v>
      </c>
      <c r="F4" s="78" t="s">
        <v>148</v>
      </c>
      <c r="G4" s="78" t="s">
        <v>149</v>
      </c>
      <c r="H4" s="78" t="s">
        <v>150</v>
      </c>
      <c r="I4" s="78" t="s">
        <v>151</v>
      </c>
      <c r="J4" s="78" t="s">
        <v>152</v>
      </c>
      <c r="K4" s="78" t="s">
        <v>153</v>
      </c>
      <c r="L4" s="78" t="s">
        <v>154</v>
      </c>
      <c r="M4" s="78" t="s">
        <v>155</v>
      </c>
      <c r="N4" s="78" t="s">
        <v>156</v>
      </c>
      <c r="O4" s="78" t="s">
        <v>5</v>
      </c>
    </row>
    <row r="5" spans="1:16" s="10" customFormat="1" ht="15.75">
      <c r="A5" s="1">
        <v>2</v>
      </c>
      <c r="B5" s="79" t="s">
        <v>136</v>
      </c>
      <c r="C5" s="5">
        <v>1731</v>
      </c>
      <c r="D5" s="5">
        <v>1731</v>
      </c>
      <c r="E5" s="5">
        <v>1731</v>
      </c>
      <c r="F5" s="5">
        <v>2131</v>
      </c>
      <c r="G5" s="5">
        <v>4304</v>
      </c>
      <c r="H5" s="5">
        <v>1893</v>
      </c>
      <c r="I5" s="5">
        <v>1893</v>
      </c>
      <c r="J5" s="5">
        <v>1893</v>
      </c>
      <c r="K5" s="5">
        <v>2250</v>
      </c>
      <c r="L5" s="5">
        <v>1893</v>
      </c>
      <c r="M5" s="5">
        <v>1839</v>
      </c>
      <c r="N5" s="5">
        <v>1839</v>
      </c>
      <c r="O5" s="14">
        <f>SUM(C5:N5)</f>
        <v>25128</v>
      </c>
      <c r="P5" s="12">
        <f>Bevételek!C54</f>
        <v>25128</v>
      </c>
    </row>
    <row r="6" spans="1:16" s="10" customFormat="1" ht="15.75">
      <c r="A6" s="1">
        <v>3</v>
      </c>
      <c r="B6" s="79" t="s">
        <v>162</v>
      </c>
      <c r="C6" s="5">
        <v>0</v>
      </c>
      <c r="D6" s="5">
        <v>0</v>
      </c>
      <c r="E6" s="5">
        <v>0</v>
      </c>
      <c r="F6" s="5">
        <v>2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14">
        <f>SUM(C6:N6)</f>
        <v>2</v>
      </c>
      <c r="P6" s="12">
        <f>Bevételek!C77</f>
        <v>2</v>
      </c>
    </row>
    <row r="7" spans="1:16" s="10" customFormat="1" ht="15.75">
      <c r="A7" s="1">
        <v>4</v>
      </c>
      <c r="B7" s="79" t="s">
        <v>76</v>
      </c>
      <c r="C7" s="5">
        <v>0</v>
      </c>
      <c r="D7" s="5">
        <v>0</v>
      </c>
      <c r="E7" s="5">
        <v>820</v>
      </c>
      <c r="F7" s="5">
        <v>10</v>
      </c>
      <c r="G7" s="5">
        <v>6042</v>
      </c>
      <c r="H7" s="5">
        <v>5</v>
      </c>
      <c r="I7" s="5">
        <v>50</v>
      </c>
      <c r="J7" s="5">
        <v>0</v>
      </c>
      <c r="K7" s="5">
        <v>830</v>
      </c>
      <c r="L7" s="5">
        <v>50</v>
      </c>
      <c r="M7" s="5">
        <v>0</v>
      </c>
      <c r="N7" s="5">
        <v>4100</v>
      </c>
      <c r="O7" s="14">
        <f aca="true" t="shared" si="0" ref="O7:O15">SUM(C7:N7)</f>
        <v>11907</v>
      </c>
      <c r="P7" s="12">
        <f>Bevételek!C107</f>
        <v>11907</v>
      </c>
    </row>
    <row r="8" spans="1:16" s="10" customFormat="1" ht="15.75">
      <c r="A8" s="1">
        <v>5</v>
      </c>
      <c r="B8" s="79" t="s">
        <v>77</v>
      </c>
      <c r="C8" s="5">
        <v>110</v>
      </c>
      <c r="D8" s="5">
        <v>115</v>
      </c>
      <c r="E8" s="5">
        <v>110</v>
      </c>
      <c r="F8" s="5">
        <v>130</v>
      </c>
      <c r="G8" s="5">
        <v>190</v>
      </c>
      <c r="H8" s="5">
        <v>110</v>
      </c>
      <c r="I8" s="5">
        <v>140</v>
      </c>
      <c r="J8" s="5">
        <v>144</v>
      </c>
      <c r="K8" s="5">
        <v>145</v>
      </c>
      <c r="L8" s="5">
        <v>150</v>
      </c>
      <c r="M8" s="5">
        <v>110</v>
      </c>
      <c r="N8" s="5">
        <v>175</v>
      </c>
      <c r="O8" s="14">
        <f t="shared" si="0"/>
        <v>1629</v>
      </c>
      <c r="P8" s="12">
        <f>Bevételek!C143</f>
        <v>1629</v>
      </c>
    </row>
    <row r="9" spans="1:16" s="10" customFormat="1" ht="15.75">
      <c r="A9" s="1">
        <v>6</v>
      </c>
      <c r="B9" s="79" t="s">
        <v>79</v>
      </c>
      <c r="C9" s="5">
        <v>0</v>
      </c>
      <c r="D9" s="5">
        <v>25</v>
      </c>
      <c r="E9" s="5">
        <v>272</v>
      </c>
      <c r="F9" s="5">
        <v>0</v>
      </c>
      <c r="G9" s="5">
        <v>0</v>
      </c>
      <c r="H9" s="5">
        <v>175</v>
      </c>
      <c r="I9" s="5">
        <v>0</v>
      </c>
      <c r="J9" s="5">
        <v>0</v>
      </c>
      <c r="K9" s="5">
        <v>180</v>
      </c>
      <c r="L9" s="5">
        <v>0</v>
      </c>
      <c r="M9" s="5">
        <v>80</v>
      </c>
      <c r="N9" s="5">
        <v>0</v>
      </c>
      <c r="O9" s="14">
        <f t="shared" si="0"/>
        <v>732</v>
      </c>
      <c r="P9" s="12">
        <f>Bevételek!C166</f>
        <v>732</v>
      </c>
    </row>
    <row r="10" spans="1:16" s="10" customFormat="1" ht="15.75">
      <c r="A10" s="1">
        <v>7</v>
      </c>
      <c r="B10" s="79" t="s">
        <v>78</v>
      </c>
      <c r="C10" s="5">
        <v>5</v>
      </c>
      <c r="D10" s="5">
        <v>5</v>
      </c>
      <c r="E10" s="5">
        <v>6</v>
      </c>
      <c r="F10" s="5">
        <v>5</v>
      </c>
      <c r="G10" s="5">
        <v>6</v>
      </c>
      <c r="H10" s="5">
        <v>5</v>
      </c>
      <c r="I10" s="5">
        <v>5</v>
      </c>
      <c r="J10" s="5">
        <v>6</v>
      </c>
      <c r="K10" s="5">
        <v>5</v>
      </c>
      <c r="L10" s="5">
        <v>5</v>
      </c>
      <c r="M10" s="5">
        <v>5</v>
      </c>
      <c r="N10" s="5">
        <v>5</v>
      </c>
      <c r="O10" s="14">
        <f t="shared" si="0"/>
        <v>63</v>
      </c>
      <c r="P10" s="12">
        <f>Bevételek!C178</f>
        <v>63</v>
      </c>
    </row>
    <row r="11" spans="1:16" s="10" customFormat="1" ht="15.75">
      <c r="A11" s="1">
        <v>8</v>
      </c>
      <c r="B11" s="79" t="s">
        <v>81</v>
      </c>
      <c r="C11" s="5">
        <v>21</v>
      </c>
      <c r="D11" s="5">
        <v>21</v>
      </c>
      <c r="E11" s="5">
        <v>20</v>
      </c>
      <c r="F11" s="5">
        <v>21</v>
      </c>
      <c r="G11" s="5">
        <v>21</v>
      </c>
      <c r="H11" s="5">
        <v>20</v>
      </c>
      <c r="I11" s="5">
        <v>21</v>
      </c>
      <c r="J11" s="5">
        <v>4106</v>
      </c>
      <c r="K11" s="5">
        <v>21</v>
      </c>
      <c r="L11" s="5">
        <v>20</v>
      </c>
      <c r="M11" s="5">
        <v>21</v>
      </c>
      <c r="N11" s="5">
        <v>21</v>
      </c>
      <c r="O11" s="14">
        <f t="shared" si="0"/>
        <v>4334</v>
      </c>
      <c r="P11" s="12">
        <f>Bevételek!C195</f>
        <v>4334</v>
      </c>
    </row>
    <row r="12" spans="1:16" s="10" customFormat="1" ht="15.75">
      <c r="A12" s="1">
        <v>9</v>
      </c>
      <c r="B12" s="79" t="s">
        <v>137</v>
      </c>
      <c r="C12" s="5">
        <v>1000</v>
      </c>
      <c r="D12" s="5">
        <v>500</v>
      </c>
      <c r="E12" s="5">
        <v>0</v>
      </c>
      <c r="F12" s="5">
        <v>2100</v>
      </c>
      <c r="G12" s="5">
        <v>0</v>
      </c>
      <c r="H12" s="5">
        <v>0</v>
      </c>
      <c r="I12" s="5">
        <v>0</v>
      </c>
      <c r="J12" s="5">
        <v>500</v>
      </c>
      <c r="K12" s="5">
        <v>2500</v>
      </c>
      <c r="L12" s="5">
        <v>1428</v>
      </c>
      <c r="M12" s="5">
        <v>0</v>
      </c>
      <c r="N12" s="5">
        <v>0</v>
      </c>
      <c r="O12" s="14">
        <f t="shared" si="0"/>
        <v>8028</v>
      </c>
      <c r="P12" s="12">
        <f>Bevételek!C201</f>
        <v>8028</v>
      </c>
    </row>
    <row r="13" spans="1:16" s="10" customFormat="1" ht="15.75">
      <c r="A13" s="1">
        <v>10</v>
      </c>
      <c r="B13" s="79" t="s">
        <v>254</v>
      </c>
      <c r="C13" s="5">
        <v>0</v>
      </c>
      <c r="D13" s="5">
        <v>0</v>
      </c>
      <c r="E13" s="5">
        <v>400</v>
      </c>
      <c r="F13" s="5">
        <v>0</v>
      </c>
      <c r="G13" s="5">
        <v>1000</v>
      </c>
      <c r="H13" s="5">
        <v>2000</v>
      </c>
      <c r="I13" s="5">
        <v>0</v>
      </c>
      <c r="J13" s="5">
        <v>550</v>
      </c>
      <c r="K13" s="5">
        <v>0</v>
      </c>
      <c r="L13" s="5">
        <v>1562</v>
      </c>
      <c r="M13" s="5">
        <v>0</v>
      </c>
      <c r="N13" s="5">
        <v>0</v>
      </c>
      <c r="O13" s="14">
        <f t="shared" si="0"/>
        <v>5512</v>
      </c>
      <c r="P13" s="12">
        <f>Bevételek!C206</f>
        <v>5512</v>
      </c>
    </row>
    <row r="14" spans="1:16" s="10" customFormat="1" ht="15.75">
      <c r="A14" s="1">
        <v>11</v>
      </c>
      <c r="B14" s="79" t="s">
        <v>139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4">
        <f t="shared" si="0"/>
        <v>0</v>
      </c>
      <c r="P14" s="12">
        <f>Bevételek!C215</f>
        <v>0</v>
      </c>
    </row>
    <row r="15" spans="1:16" s="10" customFormat="1" ht="15.75">
      <c r="A15" s="1">
        <v>12</v>
      </c>
      <c r="B15" s="79" t="s">
        <v>164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9967</v>
      </c>
      <c r="M15" s="5">
        <v>0</v>
      </c>
      <c r="N15" s="5">
        <v>0</v>
      </c>
      <c r="O15" s="14">
        <f t="shared" si="0"/>
        <v>9967</v>
      </c>
      <c r="P15" s="12">
        <f>Bevételek!C226</f>
        <v>9967</v>
      </c>
    </row>
    <row r="16" spans="1:16" s="10" customFormat="1" ht="15.75">
      <c r="A16" s="1">
        <v>13</v>
      </c>
      <c r="B16" s="80" t="s">
        <v>7</v>
      </c>
      <c r="C16" s="14">
        <f aca="true" t="shared" si="1" ref="C16:O16">SUM(C5:C15)</f>
        <v>2867</v>
      </c>
      <c r="D16" s="14">
        <f t="shared" si="1"/>
        <v>2397</v>
      </c>
      <c r="E16" s="14">
        <f t="shared" si="1"/>
        <v>3359</v>
      </c>
      <c r="F16" s="14">
        <f t="shared" si="1"/>
        <v>4399</v>
      </c>
      <c r="G16" s="14">
        <f t="shared" si="1"/>
        <v>11563</v>
      </c>
      <c r="H16" s="14">
        <f t="shared" si="1"/>
        <v>4208</v>
      </c>
      <c r="I16" s="14">
        <f t="shared" si="1"/>
        <v>2109</v>
      </c>
      <c r="J16" s="14">
        <f t="shared" si="1"/>
        <v>7199</v>
      </c>
      <c r="K16" s="14">
        <f t="shared" si="1"/>
        <v>5931</v>
      </c>
      <c r="L16" s="14">
        <f t="shared" si="1"/>
        <v>15075</v>
      </c>
      <c r="M16" s="14">
        <f t="shared" si="1"/>
        <v>2055</v>
      </c>
      <c r="N16" s="14">
        <f t="shared" si="1"/>
        <v>6140</v>
      </c>
      <c r="O16" s="14">
        <f t="shared" si="1"/>
        <v>67302</v>
      </c>
      <c r="P16" s="12"/>
    </row>
    <row r="17" spans="1:16" s="10" customFormat="1" ht="15.75">
      <c r="A17" s="1">
        <v>14</v>
      </c>
      <c r="B17" s="79" t="s">
        <v>54</v>
      </c>
      <c r="C17" s="5">
        <v>392</v>
      </c>
      <c r="D17" s="5">
        <v>392</v>
      </c>
      <c r="E17" s="5">
        <v>392</v>
      </c>
      <c r="F17" s="5">
        <v>522</v>
      </c>
      <c r="G17" s="5">
        <v>622</v>
      </c>
      <c r="H17" s="5">
        <v>737</v>
      </c>
      <c r="I17" s="5">
        <v>587</v>
      </c>
      <c r="J17" s="5">
        <v>887</v>
      </c>
      <c r="K17" s="5">
        <v>687</v>
      </c>
      <c r="L17" s="5">
        <v>522</v>
      </c>
      <c r="M17" s="5">
        <v>522</v>
      </c>
      <c r="N17" s="5">
        <v>442</v>
      </c>
      <c r="O17" s="14">
        <f aca="true" t="shared" si="2" ref="O17:O26">SUM(C17:N17)</f>
        <v>6704</v>
      </c>
      <c r="P17" s="12">
        <f>Kiadás!C7</f>
        <v>6704</v>
      </c>
    </row>
    <row r="18" spans="1:16" s="10" customFormat="1" ht="25.5">
      <c r="A18" s="1">
        <v>15</v>
      </c>
      <c r="B18" s="79" t="s">
        <v>119</v>
      </c>
      <c r="C18" s="5">
        <v>111</v>
      </c>
      <c r="D18" s="5">
        <v>111</v>
      </c>
      <c r="E18" s="5">
        <v>111</v>
      </c>
      <c r="F18" s="5">
        <v>129</v>
      </c>
      <c r="G18" s="5">
        <v>156</v>
      </c>
      <c r="H18" s="5">
        <v>165</v>
      </c>
      <c r="I18" s="5">
        <v>138</v>
      </c>
      <c r="J18" s="5">
        <v>138</v>
      </c>
      <c r="K18" s="5">
        <v>167</v>
      </c>
      <c r="L18" s="5">
        <v>129</v>
      </c>
      <c r="M18" s="5">
        <v>129</v>
      </c>
      <c r="N18" s="5">
        <v>111</v>
      </c>
      <c r="O18" s="14">
        <f t="shared" si="2"/>
        <v>1595</v>
      </c>
      <c r="P18" s="12">
        <f>Kiadás!C11</f>
        <v>1595</v>
      </c>
    </row>
    <row r="19" spans="1:16" s="10" customFormat="1" ht="15.75">
      <c r="A19" s="1">
        <v>16</v>
      </c>
      <c r="B19" s="79" t="s">
        <v>120</v>
      </c>
      <c r="C19" s="5">
        <v>690</v>
      </c>
      <c r="D19" s="5">
        <v>780</v>
      </c>
      <c r="E19" s="5">
        <v>890</v>
      </c>
      <c r="F19" s="5">
        <v>1880</v>
      </c>
      <c r="G19" s="5">
        <v>1980</v>
      </c>
      <c r="H19" s="5">
        <v>2280</v>
      </c>
      <c r="I19" s="5">
        <v>1550</v>
      </c>
      <c r="J19" s="5">
        <v>3650</v>
      </c>
      <c r="K19" s="5">
        <v>1808</v>
      </c>
      <c r="L19" s="5">
        <v>980</v>
      </c>
      <c r="M19" s="5">
        <v>710</v>
      </c>
      <c r="N19" s="5">
        <v>1080</v>
      </c>
      <c r="O19" s="14">
        <f t="shared" si="2"/>
        <v>18278</v>
      </c>
      <c r="P19" s="12">
        <f>Kiadás!C15</f>
        <v>18278</v>
      </c>
    </row>
    <row r="20" spans="1:16" s="10" customFormat="1" ht="15.75">
      <c r="A20" s="1">
        <v>17</v>
      </c>
      <c r="B20" s="79" t="s">
        <v>121</v>
      </c>
      <c r="C20" s="5">
        <v>483</v>
      </c>
      <c r="D20" s="5">
        <v>483</v>
      </c>
      <c r="E20" s="5">
        <v>553</v>
      </c>
      <c r="F20" s="5">
        <v>503</v>
      </c>
      <c r="G20" s="5">
        <v>783</v>
      </c>
      <c r="H20" s="5">
        <v>503</v>
      </c>
      <c r="I20" s="5">
        <v>590</v>
      </c>
      <c r="J20" s="5">
        <v>1003</v>
      </c>
      <c r="K20" s="5">
        <v>853</v>
      </c>
      <c r="L20" s="5">
        <v>550</v>
      </c>
      <c r="M20" s="5">
        <v>483</v>
      </c>
      <c r="N20" s="5">
        <v>723</v>
      </c>
      <c r="O20" s="14">
        <f t="shared" si="2"/>
        <v>7510</v>
      </c>
      <c r="P20" s="12">
        <f>Kiadás!C46</f>
        <v>7510</v>
      </c>
    </row>
    <row r="21" spans="1:16" s="10" customFormat="1" ht="15.75">
      <c r="A21" s="1">
        <v>18</v>
      </c>
      <c r="B21" s="79" t="s">
        <v>122</v>
      </c>
      <c r="C21" s="5">
        <v>884</v>
      </c>
      <c r="D21" s="5">
        <v>878</v>
      </c>
      <c r="E21" s="5">
        <v>1067</v>
      </c>
      <c r="F21" s="5">
        <v>1049</v>
      </c>
      <c r="G21" s="5">
        <v>1023</v>
      </c>
      <c r="H21" s="5">
        <v>1884</v>
      </c>
      <c r="I21" s="5">
        <v>1078</v>
      </c>
      <c r="J21" s="5">
        <v>1006</v>
      </c>
      <c r="K21" s="5">
        <v>1497</v>
      </c>
      <c r="L21" s="5">
        <v>834</v>
      </c>
      <c r="M21" s="5">
        <v>734</v>
      </c>
      <c r="N21" s="5">
        <v>734</v>
      </c>
      <c r="O21" s="14">
        <f t="shared" si="2"/>
        <v>12668</v>
      </c>
      <c r="P21" s="12">
        <f>Kiadás!C102</f>
        <v>12668</v>
      </c>
    </row>
    <row r="22" spans="1:16" s="10" customFormat="1" ht="15.75">
      <c r="A22" s="1">
        <v>19</v>
      </c>
      <c r="B22" s="79" t="s">
        <v>160</v>
      </c>
      <c r="C22" s="5">
        <v>0</v>
      </c>
      <c r="D22" s="5">
        <v>0</v>
      </c>
      <c r="E22" s="5">
        <v>0</v>
      </c>
      <c r="F22" s="5">
        <v>142</v>
      </c>
      <c r="G22" s="5">
        <v>0</v>
      </c>
      <c r="H22" s="5">
        <v>0</v>
      </c>
      <c r="I22" s="5">
        <v>0</v>
      </c>
      <c r="J22" s="5">
        <v>200</v>
      </c>
      <c r="K22" s="5">
        <v>0</v>
      </c>
      <c r="L22" s="5">
        <v>0</v>
      </c>
      <c r="M22" s="5">
        <v>0</v>
      </c>
      <c r="N22" s="5">
        <v>2018</v>
      </c>
      <c r="O22" s="14">
        <f t="shared" si="2"/>
        <v>2360</v>
      </c>
      <c r="P22" s="12">
        <f>Kiadás!C107</f>
        <v>2360</v>
      </c>
    </row>
    <row r="23" spans="1:16" s="10" customFormat="1" ht="15.75">
      <c r="A23" s="1">
        <v>20</v>
      </c>
      <c r="B23" s="79" t="s">
        <v>80</v>
      </c>
      <c r="C23" s="5">
        <v>0</v>
      </c>
      <c r="D23" s="5">
        <v>0</v>
      </c>
      <c r="E23" s="5">
        <v>400</v>
      </c>
      <c r="F23" s="5">
        <v>81</v>
      </c>
      <c r="G23" s="5">
        <v>980</v>
      </c>
      <c r="H23" s="5">
        <v>2100</v>
      </c>
      <c r="I23" s="5">
        <v>510</v>
      </c>
      <c r="J23" s="5">
        <v>415</v>
      </c>
      <c r="K23" s="5">
        <v>428</v>
      </c>
      <c r="L23" s="5">
        <v>11592</v>
      </c>
      <c r="M23" s="5">
        <v>0</v>
      </c>
      <c r="N23" s="5">
        <v>1400</v>
      </c>
      <c r="O23" s="14">
        <f t="shared" si="2"/>
        <v>17906</v>
      </c>
      <c r="P23" s="12">
        <f>Kiadás!C111</f>
        <v>17906</v>
      </c>
    </row>
    <row r="24" spans="1:16" s="10" customFormat="1" ht="15.75">
      <c r="A24" s="1">
        <v>21</v>
      </c>
      <c r="B24" s="79" t="s">
        <v>82</v>
      </c>
      <c r="C24" s="5">
        <v>0</v>
      </c>
      <c r="D24" s="5">
        <v>0</v>
      </c>
      <c r="E24" s="5">
        <v>0</v>
      </c>
      <c r="F24" s="5">
        <v>0</v>
      </c>
      <c r="G24" s="5">
        <v>81</v>
      </c>
      <c r="H24" s="5">
        <v>100</v>
      </c>
      <c r="I24" s="5">
        <v>0</v>
      </c>
      <c r="J24" s="5">
        <v>0</v>
      </c>
      <c r="K24" s="5">
        <v>100</v>
      </c>
      <c r="L24" s="5">
        <v>0</v>
      </c>
      <c r="M24" s="5">
        <v>0</v>
      </c>
      <c r="N24" s="5">
        <v>0</v>
      </c>
      <c r="O24" s="14">
        <f t="shared" si="2"/>
        <v>281</v>
      </c>
      <c r="P24" s="12">
        <f>Kiadás!C115</f>
        <v>281</v>
      </c>
    </row>
    <row r="25" spans="1:16" s="10" customFormat="1" ht="15.75">
      <c r="A25" s="1">
        <v>22</v>
      </c>
      <c r="B25" s="79" t="s">
        <v>138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4">
        <f t="shared" si="2"/>
        <v>0</v>
      </c>
      <c r="P25" s="12">
        <f>Kiadás!C125</f>
        <v>0</v>
      </c>
    </row>
    <row r="26" spans="1:16" s="10" customFormat="1" ht="15.75">
      <c r="A26" s="1">
        <v>23</v>
      </c>
      <c r="B26" s="79" t="s">
        <v>163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4">
        <f t="shared" si="2"/>
        <v>0</v>
      </c>
      <c r="P26" s="12">
        <f>Kiadás!C134</f>
        <v>0</v>
      </c>
    </row>
    <row r="27" spans="1:16" s="10" customFormat="1" ht="15.75">
      <c r="A27" s="1">
        <v>24</v>
      </c>
      <c r="B27" s="80" t="s">
        <v>8</v>
      </c>
      <c r="C27" s="14">
        <f>SUM(C17:C26)</f>
        <v>2560</v>
      </c>
      <c r="D27" s="14">
        <f aca="true" t="shared" si="3" ref="D27:O27">SUM(D17:D26)</f>
        <v>2644</v>
      </c>
      <c r="E27" s="14">
        <f t="shared" si="3"/>
        <v>3413</v>
      </c>
      <c r="F27" s="14">
        <f t="shared" si="3"/>
        <v>4306</v>
      </c>
      <c r="G27" s="14">
        <f t="shared" si="3"/>
        <v>5625</v>
      </c>
      <c r="H27" s="14">
        <f t="shared" si="3"/>
        <v>7769</v>
      </c>
      <c r="I27" s="14">
        <f t="shared" si="3"/>
        <v>4453</v>
      </c>
      <c r="J27" s="14">
        <f t="shared" si="3"/>
        <v>7299</v>
      </c>
      <c r="K27" s="14">
        <f t="shared" si="3"/>
        <v>5540</v>
      </c>
      <c r="L27" s="14">
        <f t="shared" si="3"/>
        <v>14607</v>
      </c>
      <c r="M27" s="14">
        <f t="shared" si="3"/>
        <v>2578</v>
      </c>
      <c r="N27" s="14">
        <f t="shared" si="3"/>
        <v>6508</v>
      </c>
      <c r="O27" s="14">
        <f t="shared" si="3"/>
        <v>67302</v>
      </c>
      <c r="P27" s="12"/>
    </row>
    <row r="28" spans="3:14" ht="20.25" customHeight="1"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</row>
    <row r="29" spans="3:15" ht="15" hidden="1">
      <c r="C29" s="82">
        <f>C16-C27</f>
        <v>307</v>
      </c>
      <c r="D29" s="82">
        <f>C29+D16-D27</f>
        <v>60</v>
      </c>
      <c r="E29" s="82">
        <f aca="true" t="shared" si="4" ref="E29:N29">D29+E16-E27</f>
        <v>6</v>
      </c>
      <c r="F29" s="82">
        <f t="shared" si="4"/>
        <v>99</v>
      </c>
      <c r="G29" s="82">
        <f t="shared" si="4"/>
        <v>6037</v>
      </c>
      <c r="H29" s="82">
        <f t="shared" si="4"/>
        <v>2476</v>
      </c>
      <c r="I29" s="82">
        <f t="shared" si="4"/>
        <v>132</v>
      </c>
      <c r="J29" s="82">
        <f t="shared" si="4"/>
        <v>32</v>
      </c>
      <c r="K29" s="82">
        <f t="shared" si="4"/>
        <v>423</v>
      </c>
      <c r="L29" s="82">
        <f t="shared" si="4"/>
        <v>891</v>
      </c>
      <c r="M29" s="82">
        <f t="shared" si="4"/>
        <v>368</v>
      </c>
      <c r="N29" s="82">
        <f t="shared" si="4"/>
        <v>0</v>
      </c>
      <c r="O29" s="83"/>
    </row>
  </sheetData>
  <sheetProtection/>
  <mergeCells count="1">
    <mergeCell ref="A1:O1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&amp;R2. kimutatás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30"/>
  <sheetViews>
    <sheetView zoomScalePageLayoutView="0" workbookViewId="0" topLeftCell="A1">
      <pane xSplit="2" ySplit="4" topLeftCell="C5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Q23" sqref="Q23"/>
    </sheetView>
  </sheetViews>
  <sheetFormatPr defaultColWidth="9.140625" defaultRowHeight="15"/>
  <cols>
    <col min="1" max="1" width="5.7109375" style="81" customWidth="1"/>
    <col min="2" max="2" width="36.57421875" style="81" customWidth="1"/>
    <col min="3" max="6" width="6.7109375" style="81" customWidth="1"/>
    <col min="7" max="7" width="7.421875" style="81" customWidth="1"/>
    <col min="8" max="9" width="6.7109375" style="81" customWidth="1"/>
    <col min="10" max="11" width="8.140625" style="81" customWidth="1"/>
    <col min="12" max="14" width="7.57421875" style="81" customWidth="1"/>
    <col min="15" max="15" width="8.140625" style="81" customWidth="1"/>
    <col min="16" max="16384" width="9.140625" style="81" customWidth="1"/>
  </cols>
  <sheetData>
    <row r="1" spans="1:15" s="16" customFormat="1" ht="15.75">
      <c r="A1" s="194" t="s">
        <v>475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</row>
    <row r="2" s="16" customFormat="1" ht="15.75"/>
    <row r="3" spans="1:15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83</v>
      </c>
      <c r="H3" s="1" t="s">
        <v>84</v>
      </c>
      <c r="I3" s="1" t="s">
        <v>85</v>
      </c>
      <c r="J3" s="1" t="s">
        <v>140</v>
      </c>
      <c r="K3" s="1" t="s">
        <v>141</v>
      </c>
      <c r="L3" s="1" t="s">
        <v>86</v>
      </c>
      <c r="M3" s="1" t="s">
        <v>142</v>
      </c>
      <c r="N3" s="1" t="s">
        <v>143</v>
      </c>
      <c r="O3" s="1" t="s">
        <v>144</v>
      </c>
    </row>
    <row r="4" spans="1:15" s="10" customFormat="1" ht="22.5">
      <c r="A4" s="1">
        <v>1</v>
      </c>
      <c r="B4" s="6" t="s">
        <v>9</v>
      </c>
      <c r="C4" s="78" t="s">
        <v>145</v>
      </c>
      <c r="D4" s="78" t="s">
        <v>146</v>
      </c>
      <c r="E4" s="78" t="s">
        <v>147</v>
      </c>
      <c r="F4" s="78" t="s">
        <v>148</v>
      </c>
      <c r="G4" s="78" t="s">
        <v>149</v>
      </c>
      <c r="H4" s="78" t="s">
        <v>150</v>
      </c>
      <c r="I4" s="78" t="s">
        <v>151</v>
      </c>
      <c r="J4" s="78" t="s">
        <v>152</v>
      </c>
      <c r="K4" s="78" t="s">
        <v>153</v>
      </c>
      <c r="L4" s="78" t="s">
        <v>154</v>
      </c>
      <c r="M4" s="78" t="s">
        <v>155</v>
      </c>
      <c r="N4" s="78" t="s">
        <v>156</v>
      </c>
      <c r="O4" s="78" t="s">
        <v>5</v>
      </c>
    </row>
    <row r="5" spans="1:15" s="10" customFormat="1" ht="15.75">
      <c r="A5" s="1">
        <v>2</v>
      </c>
      <c r="B5" s="102" t="s">
        <v>176</v>
      </c>
      <c r="C5" s="167">
        <v>5539</v>
      </c>
      <c r="D5" s="167">
        <f>C29</f>
        <v>4846</v>
      </c>
      <c r="E5" s="167">
        <f aca="true" t="shared" si="0" ref="E5:N5">D29</f>
        <v>4099</v>
      </c>
      <c r="F5" s="167">
        <f t="shared" si="0"/>
        <v>3645</v>
      </c>
      <c r="G5" s="167">
        <f t="shared" si="0"/>
        <v>1638</v>
      </c>
      <c r="H5" s="167">
        <f t="shared" si="0"/>
        <v>6576</v>
      </c>
      <c r="I5" s="167">
        <f t="shared" si="0"/>
        <v>1015</v>
      </c>
      <c r="J5" s="167">
        <f t="shared" si="0"/>
        <v>1171</v>
      </c>
      <c r="K5" s="167">
        <f t="shared" si="0"/>
        <v>21</v>
      </c>
      <c r="L5" s="167">
        <f t="shared" si="0"/>
        <v>45</v>
      </c>
      <c r="M5" s="167">
        <f t="shared" si="0"/>
        <v>23</v>
      </c>
      <c r="N5" s="167">
        <f t="shared" si="0"/>
        <v>916</v>
      </c>
      <c r="O5" s="14">
        <f>SUM(C5)</f>
        <v>5539</v>
      </c>
    </row>
    <row r="6" spans="1:16" s="10" customFormat="1" ht="15.75">
      <c r="A6" s="1">
        <v>3</v>
      </c>
      <c r="B6" s="79" t="s">
        <v>136</v>
      </c>
      <c r="C6" s="5">
        <v>1731</v>
      </c>
      <c r="D6" s="5">
        <v>1731</v>
      </c>
      <c r="E6" s="5">
        <v>1731</v>
      </c>
      <c r="F6" s="5">
        <v>2131</v>
      </c>
      <c r="G6" s="5">
        <v>4304</v>
      </c>
      <c r="H6" s="5">
        <v>1893</v>
      </c>
      <c r="I6" s="5">
        <v>1893</v>
      </c>
      <c r="J6" s="5">
        <v>1893</v>
      </c>
      <c r="K6" s="5">
        <v>2250</v>
      </c>
      <c r="L6" s="5">
        <v>1893</v>
      </c>
      <c r="M6" s="5">
        <v>1839</v>
      </c>
      <c r="N6" s="5">
        <v>1839</v>
      </c>
      <c r="O6" s="14">
        <f>SUM(C6:N6)</f>
        <v>25128</v>
      </c>
      <c r="P6" s="12">
        <f>Bevételek!C54</f>
        <v>25128</v>
      </c>
    </row>
    <row r="7" spans="1:16" s="10" customFormat="1" ht="15.75">
      <c r="A7" s="1">
        <v>4</v>
      </c>
      <c r="B7" s="79" t="s">
        <v>162</v>
      </c>
      <c r="C7" s="5">
        <v>0</v>
      </c>
      <c r="D7" s="5">
        <v>0</v>
      </c>
      <c r="E7" s="5">
        <v>0</v>
      </c>
      <c r="F7" s="5">
        <v>2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14">
        <f>SUM(C7:N7)</f>
        <v>2</v>
      </c>
      <c r="P7" s="12">
        <f>Bevételek!C77</f>
        <v>2</v>
      </c>
    </row>
    <row r="8" spans="1:16" s="10" customFormat="1" ht="15.75">
      <c r="A8" s="1">
        <v>5</v>
      </c>
      <c r="B8" s="79" t="s">
        <v>76</v>
      </c>
      <c r="C8" s="5">
        <v>0</v>
      </c>
      <c r="D8" s="5">
        <v>0</v>
      </c>
      <c r="E8" s="5">
        <v>820</v>
      </c>
      <c r="F8" s="5">
        <v>10</v>
      </c>
      <c r="G8" s="5">
        <v>6042</v>
      </c>
      <c r="H8" s="5">
        <v>5</v>
      </c>
      <c r="I8" s="5">
        <v>50</v>
      </c>
      <c r="J8" s="5">
        <v>0</v>
      </c>
      <c r="K8" s="5">
        <v>830</v>
      </c>
      <c r="L8" s="5">
        <v>50</v>
      </c>
      <c r="M8" s="5">
        <v>0</v>
      </c>
      <c r="N8" s="5">
        <v>4100</v>
      </c>
      <c r="O8" s="14">
        <f aca="true" t="shared" si="1" ref="O8:O15">SUM(C8:N8)</f>
        <v>11907</v>
      </c>
      <c r="P8" s="12">
        <f>Bevételek!C107</f>
        <v>11907</v>
      </c>
    </row>
    <row r="9" spans="1:16" s="10" customFormat="1" ht="15.75">
      <c r="A9" s="1">
        <v>6</v>
      </c>
      <c r="B9" s="79" t="s">
        <v>77</v>
      </c>
      <c r="C9" s="5">
        <v>110</v>
      </c>
      <c r="D9" s="5">
        <v>115</v>
      </c>
      <c r="E9" s="5">
        <v>110</v>
      </c>
      <c r="F9" s="5">
        <v>130</v>
      </c>
      <c r="G9" s="5">
        <v>190</v>
      </c>
      <c r="H9" s="5">
        <v>110</v>
      </c>
      <c r="I9" s="5">
        <v>140</v>
      </c>
      <c r="J9" s="5">
        <v>144</v>
      </c>
      <c r="K9" s="5">
        <v>145</v>
      </c>
      <c r="L9" s="5">
        <v>150</v>
      </c>
      <c r="M9" s="5">
        <v>110</v>
      </c>
      <c r="N9" s="5">
        <v>175</v>
      </c>
      <c r="O9" s="14">
        <f t="shared" si="1"/>
        <v>1629</v>
      </c>
      <c r="P9" s="12">
        <f>Bevételek!C143</f>
        <v>1629</v>
      </c>
    </row>
    <row r="10" spans="1:16" s="10" customFormat="1" ht="15.75">
      <c r="A10" s="1">
        <v>7</v>
      </c>
      <c r="B10" s="79" t="s">
        <v>79</v>
      </c>
      <c r="C10" s="5">
        <v>0</v>
      </c>
      <c r="D10" s="5">
        <v>25</v>
      </c>
      <c r="E10" s="5">
        <v>272</v>
      </c>
      <c r="F10" s="5">
        <v>0</v>
      </c>
      <c r="G10" s="5">
        <v>0</v>
      </c>
      <c r="H10" s="5">
        <v>175</v>
      </c>
      <c r="I10" s="5">
        <v>0</v>
      </c>
      <c r="J10" s="5">
        <v>0</v>
      </c>
      <c r="K10" s="5">
        <v>180</v>
      </c>
      <c r="L10" s="5">
        <v>0</v>
      </c>
      <c r="M10" s="5">
        <v>80</v>
      </c>
      <c r="N10" s="5">
        <v>0</v>
      </c>
      <c r="O10" s="14">
        <f t="shared" si="1"/>
        <v>732</v>
      </c>
      <c r="P10" s="12">
        <f>Bevételek!C166</f>
        <v>732</v>
      </c>
    </row>
    <row r="11" spans="1:16" s="10" customFormat="1" ht="15.75">
      <c r="A11" s="1">
        <v>8</v>
      </c>
      <c r="B11" s="79" t="s">
        <v>78</v>
      </c>
      <c r="C11" s="5">
        <v>5</v>
      </c>
      <c r="D11" s="5">
        <v>5</v>
      </c>
      <c r="E11" s="5">
        <v>6</v>
      </c>
      <c r="F11" s="5">
        <v>5</v>
      </c>
      <c r="G11" s="5">
        <v>6</v>
      </c>
      <c r="H11" s="5">
        <v>5</v>
      </c>
      <c r="I11" s="5">
        <v>5</v>
      </c>
      <c r="J11" s="5">
        <v>6</v>
      </c>
      <c r="K11" s="5">
        <v>5</v>
      </c>
      <c r="L11" s="5">
        <v>5</v>
      </c>
      <c r="M11" s="5">
        <v>5</v>
      </c>
      <c r="N11" s="5">
        <v>5</v>
      </c>
      <c r="O11" s="14">
        <f t="shared" si="1"/>
        <v>63</v>
      </c>
      <c r="P11" s="12">
        <f>Bevételek!C178</f>
        <v>63</v>
      </c>
    </row>
    <row r="12" spans="1:16" s="10" customFormat="1" ht="15.75">
      <c r="A12" s="1">
        <v>9</v>
      </c>
      <c r="B12" s="79" t="s">
        <v>81</v>
      </c>
      <c r="C12" s="5">
        <v>21</v>
      </c>
      <c r="D12" s="5">
        <v>21</v>
      </c>
      <c r="E12" s="5">
        <v>20</v>
      </c>
      <c r="F12" s="5">
        <v>21</v>
      </c>
      <c r="G12" s="5">
        <v>21</v>
      </c>
      <c r="H12" s="5">
        <v>20</v>
      </c>
      <c r="I12" s="5">
        <v>21</v>
      </c>
      <c r="J12" s="5">
        <v>4106</v>
      </c>
      <c r="K12" s="5">
        <v>21</v>
      </c>
      <c r="L12" s="5">
        <v>20</v>
      </c>
      <c r="M12" s="5">
        <v>21</v>
      </c>
      <c r="N12" s="5">
        <v>21</v>
      </c>
      <c r="O12" s="14">
        <f t="shared" si="1"/>
        <v>4334</v>
      </c>
      <c r="P12" s="12">
        <f>Bevételek!C195</f>
        <v>4334</v>
      </c>
    </row>
    <row r="13" spans="1:18" s="10" customFormat="1" ht="15.75">
      <c r="A13" s="1">
        <v>10</v>
      </c>
      <c r="B13" s="79" t="s">
        <v>139</v>
      </c>
      <c r="C13" s="5"/>
      <c r="D13" s="5"/>
      <c r="E13" s="5"/>
      <c r="F13" s="5"/>
      <c r="G13" s="5"/>
      <c r="H13" s="5"/>
      <c r="I13" s="5">
        <v>2500</v>
      </c>
      <c r="J13" s="5"/>
      <c r="K13" s="5"/>
      <c r="L13" s="5">
        <v>2500</v>
      </c>
      <c r="M13" s="5">
        <v>1416</v>
      </c>
      <c r="N13" s="5"/>
      <c r="O13" s="14">
        <f t="shared" si="1"/>
        <v>6416</v>
      </c>
      <c r="P13" s="12">
        <f>Bevételek!C215</f>
        <v>0</v>
      </c>
      <c r="R13" s="10">
        <v>8016</v>
      </c>
    </row>
    <row r="14" spans="1:16" s="10" customFormat="1" ht="15.75">
      <c r="A14" s="1">
        <v>11</v>
      </c>
      <c r="B14" s="79" t="s">
        <v>164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1600</v>
      </c>
      <c r="L14" s="5">
        <v>9967</v>
      </c>
      <c r="M14" s="5">
        <v>0</v>
      </c>
      <c r="N14" s="5">
        <v>0</v>
      </c>
      <c r="O14" s="14">
        <f t="shared" si="1"/>
        <v>11567</v>
      </c>
      <c r="P14" s="12">
        <f>Bevételek!C226</f>
        <v>9967</v>
      </c>
    </row>
    <row r="15" spans="1:16" s="10" customFormat="1" ht="15.75">
      <c r="A15" s="1">
        <v>12</v>
      </c>
      <c r="B15" s="79" t="s">
        <v>123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4">
        <f t="shared" si="1"/>
        <v>0</v>
      </c>
      <c r="P15" s="12">
        <f>Bevételek!C230</f>
        <v>0</v>
      </c>
    </row>
    <row r="16" spans="1:16" s="10" customFormat="1" ht="15.75">
      <c r="A16" s="1">
        <v>13</v>
      </c>
      <c r="B16" s="80" t="s">
        <v>7</v>
      </c>
      <c r="C16" s="14">
        <f aca="true" t="shared" si="2" ref="C16:O16">SUM(C6:C15)</f>
        <v>1867</v>
      </c>
      <c r="D16" s="14">
        <f t="shared" si="2"/>
        <v>1897</v>
      </c>
      <c r="E16" s="14">
        <f t="shared" si="2"/>
        <v>2959</v>
      </c>
      <c r="F16" s="14">
        <f t="shared" si="2"/>
        <v>2299</v>
      </c>
      <c r="G16" s="14">
        <f t="shared" si="2"/>
        <v>10563</v>
      </c>
      <c r="H16" s="14">
        <f t="shared" si="2"/>
        <v>2208</v>
      </c>
      <c r="I16" s="14">
        <f t="shared" si="2"/>
        <v>4609</v>
      </c>
      <c r="J16" s="14">
        <f t="shared" si="2"/>
        <v>6149</v>
      </c>
      <c r="K16" s="14">
        <f t="shared" si="2"/>
        <v>5031</v>
      </c>
      <c r="L16" s="14">
        <f t="shared" si="2"/>
        <v>14585</v>
      </c>
      <c r="M16" s="14">
        <f t="shared" si="2"/>
        <v>3471</v>
      </c>
      <c r="N16" s="14">
        <f t="shared" si="2"/>
        <v>6140</v>
      </c>
      <c r="O16" s="14">
        <f t="shared" si="2"/>
        <v>61778</v>
      </c>
      <c r="P16" s="12"/>
    </row>
    <row r="17" spans="1:16" s="10" customFormat="1" ht="15.75">
      <c r="A17" s="1">
        <v>14</v>
      </c>
      <c r="B17" s="79" t="s">
        <v>54</v>
      </c>
      <c r="C17" s="5">
        <v>392</v>
      </c>
      <c r="D17" s="5">
        <v>392</v>
      </c>
      <c r="E17" s="5">
        <v>392</v>
      </c>
      <c r="F17" s="5">
        <v>522</v>
      </c>
      <c r="G17" s="5">
        <v>622</v>
      </c>
      <c r="H17" s="5">
        <v>737</v>
      </c>
      <c r="I17" s="5">
        <v>587</v>
      </c>
      <c r="J17" s="5">
        <v>887</v>
      </c>
      <c r="K17" s="5">
        <v>687</v>
      </c>
      <c r="L17" s="5">
        <v>522</v>
      </c>
      <c r="M17" s="5">
        <v>522</v>
      </c>
      <c r="N17" s="5">
        <v>442</v>
      </c>
      <c r="O17" s="14">
        <f aca="true" t="shared" si="3" ref="O17:O27">SUM(C17:N17)</f>
        <v>6704</v>
      </c>
      <c r="P17" s="12">
        <f>Kiadás!C7</f>
        <v>6704</v>
      </c>
    </row>
    <row r="18" spans="1:16" s="10" customFormat="1" ht="25.5">
      <c r="A18" s="1">
        <v>15</v>
      </c>
      <c r="B18" s="79" t="s">
        <v>119</v>
      </c>
      <c r="C18" s="5">
        <v>111</v>
      </c>
      <c r="D18" s="5">
        <v>111</v>
      </c>
      <c r="E18" s="5">
        <v>111</v>
      </c>
      <c r="F18" s="5">
        <v>129</v>
      </c>
      <c r="G18" s="5">
        <v>156</v>
      </c>
      <c r="H18" s="5">
        <v>165</v>
      </c>
      <c r="I18" s="5">
        <v>138</v>
      </c>
      <c r="J18" s="5">
        <v>138</v>
      </c>
      <c r="K18" s="5">
        <v>167</v>
      </c>
      <c r="L18" s="5">
        <v>129</v>
      </c>
      <c r="M18" s="5">
        <v>129</v>
      </c>
      <c r="N18" s="5">
        <v>111</v>
      </c>
      <c r="O18" s="14">
        <f t="shared" si="3"/>
        <v>1595</v>
      </c>
      <c r="P18" s="12">
        <f>Kiadás!C11</f>
        <v>1595</v>
      </c>
    </row>
    <row r="19" spans="1:16" s="10" customFormat="1" ht="15.75">
      <c r="A19" s="1">
        <v>16</v>
      </c>
      <c r="B19" s="79" t="s">
        <v>120</v>
      </c>
      <c r="C19" s="5">
        <v>690</v>
      </c>
      <c r="D19" s="5">
        <v>780</v>
      </c>
      <c r="E19" s="5">
        <v>890</v>
      </c>
      <c r="F19" s="5">
        <v>1880</v>
      </c>
      <c r="G19" s="5">
        <v>1980</v>
      </c>
      <c r="H19" s="5">
        <v>2280</v>
      </c>
      <c r="I19" s="5">
        <v>1550</v>
      </c>
      <c r="J19" s="5">
        <v>3650</v>
      </c>
      <c r="K19" s="5">
        <v>1808</v>
      </c>
      <c r="L19" s="5">
        <v>980</v>
      </c>
      <c r="M19" s="5">
        <v>710</v>
      </c>
      <c r="N19" s="5">
        <v>1080</v>
      </c>
      <c r="O19" s="14">
        <f t="shared" si="3"/>
        <v>18278</v>
      </c>
      <c r="P19" s="12">
        <f>Kiadás!C15</f>
        <v>18278</v>
      </c>
    </row>
    <row r="20" spans="1:16" s="10" customFormat="1" ht="15.75">
      <c r="A20" s="1">
        <v>17</v>
      </c>
      <c r="B20" s="79" t="s">
        <v>121</v>
      </c>
      <c r="C20" s="5">
        <v>483</v>
      </c>
      <c r="D20" s="5">
        <v>483</v>
      </c>
      <c r="E20" s="5">
        <v>553</v>
      </c>
      <c r="F20" s="5">
        <v>503</v>
      </c>
      <c r="G20" s="5">
        <v>783</v>
      </c>
      <c r="H20" s="5">
        <v>503</v>
      </c>
      <c r="I20" s="5">
        <v>590</v>
      </c>
      <c r="J20" s="5">
        <v>1003</v>
      </c>
      <c r="K20" s="5">
        <v>853</v>
      </c>
      <c r="L20" s="5">
        <v>550</v>
      </c>
      <c r="M20" s="5">
        <v>483</v>
      </c>
      <c r="N20" s="5">
        <v>723</v>
      </c>
      <c r="O20" s="14">
        <f t="shared" si="3"/>
        <v>7510</v>
      </c>
      <c r="P20" s="12">
        <f>Kiadás!C46</f>
        <v>7510</v>
      </c>
    </row>
    <row r="21" spans="1:16" s="10" customFormat="1" ht="25.5">
      <c r="A21" s="1">
        <v>18</v>
      </c>
      <c r="B21" s="79" t="s">
        <v>439</v>
      </c>
      <c r="C21" s="5">
        <v>884</v>
      </c>
      <c r="D21" s="5">
        <v>878</v>
      </c>
      <c r="E21" s="5">
        <v>1067</v>
      </c>
      <c r="F21" s="5">
        <v>1049</v>
      </c>
      <c r="G21" s="5">
        <v>1023</v>
      </c>
      <c r="H21" s="5">
        <v>1884</v>
      </c>
      <c r="I21" s="5">
        <v>1078</v>
      </c>
      <c r="J21" s="5">
        <v>1006</v>
      </c>
      <c r="K21" s="5">
        <v>964</v>
      </c>
      <c r="L21" s="5">
        <v>834</v>
      </c>
      <c r="M21" s="5">
        <v>734</v>
      </c>
      <c r="N21" s="5">
        <v>734</v>
      </c>
      <c r="O21" s="14">
        <f t="shared" si="3"/>
        <v>12135</v>
      </c>
      <c r="P21" s="12">
        <f>Kiadás!C102-Kiadás!C99-Kiadás!C101</f>
        <v>12135</v>
      </c>
    </row>
    <row r="22" spans="1:16" s="10" customFormat="1" ht="15.75">
      <c r="A22" s="1">
        <v>19</v>
      </c>
      <c r="B22" s="79" t="s">
        <v>160</v>
      </c>
      <c r="C22" s="5">
        <v>0</v>
      </c>
      <c r="D22" s="5">
        <v>0</v>
      </c>
      <c r="E22" s="5">
        <v>0</v>
      </c>
      <c r="F22" s="5">
        <v>142</v>
      </c>
      <c r="G22" s="5">
        <v>0</v>
      </c>
      <c r="H22" s="5">
        <v>0</v>
      </c>
      <c r="I22" s="5">
        <v>0</v>
      </c>
      <c r="J22" s="5">
        <v>200</v>
      </c>
      <c r="K22" s="5">
        <v>0</v>
      </c>
      <c r="L22" s="5">
        <v>0</v>
      </c>
      <c r="M22" s="5">
        <v>0</v>
      </c>
      <c r="N22" s="5">
        <v>2018</v>
      </c>
      <c r="O22" s="14">
        <f t="shared" si="3"/>
        <v>2360</v>
      </c>
      <c r="P22" s="12">
        <f>Kiadás!C107</f>
        <v>2360</v>
      </c>
    </row>
    <row r="23" spans="1:16" s="10" customFormat="1" ht="15.75">
      <c r="A23" s="1">
        <v>20</v>
      </c>
      <c r="B23" s="79" t="s">
        <v>80</v>
      </c>
      <c r="C23" s="5">
        <v>0</v>
      </c>
      <c r="D23" s="5">
        <v>0</v>
      </c>
      <c r="E23" s="5">
        <v>400</v>
      </c>
      <c r="F23" s="5">
        <v>81</v>
      </c>
      <c r="G23" s="5">
        <v>980</v>
      </c>
      <c r="H23" s="5">
        <v>2100</v>
      </c>
      <c r="I23" s="5">
        <v>510</v>
      </c>
      <c r="J23" s="5">
        <v>415</v>
      </c>
      <c r="K23" s="5">
        <v>428</v>
      </c>
      <c r="L23" s="5">
        <v>11592</v>
      </c>
      <c r="M23" s="5">
        <v>0</v>
      </c>
      <c r="N23" s="5">
        <v>1400</v>
      </c>
      <c r="O23" s="14">
        <f t="shared" si="3"/>
        <v>17906</v>
      </c>
      <c r="P23" s="12">
        <f>Kiadás!C111</f>
        <v>17906</v>
      </c>
    </row>
    <row r="24" spans="1:16" s="10" customFormat="1" ht="25.5">
      <c r="A24" s="1">
        <v>21</v>
      </c>
      <c r="B24" s="79" t="s">
        <v>443</v>
      </c>
      <c r="C24" s="5">
        <v>0</v>
      </c>
      <c r="D24" s="5">
        <v>0</v>
      </c>
      <c r="E24" s="5">
        <v>0</v>
      </c>
      <c r="F24" s="5">
        <v>0</v>
      </c>
      <c r="G24" s="5">
        <v>81</v>
      </c>
      <c r="H24" s="5">
        <v>100</v>
      </c>
      <c r="I24" s="5">
        <v>0</v>
      </c>
      <c r="J24" s="5">
        <v>0</v>
      </c>
      <c r="K24" s="5">
        <v>100</v>
      </c>
      <c r="L24" s="5">
        <v>0</v>
      </c>
      <c r="M24" s="5">
        <v>0</v>
      </c>
      <c r="N24" s="5">
        <v>0</v>
      </c>
      <c r="O24" s="14">
        <f t="shared" si="3"/>
        <v>281</v>
      </c>
      <c r="P24" s="12">
        <f>Kiadás!C115-Felh!F33</f>
        <v>281</v>
      </c>
    </row>
    <row r="25" spans="1:16" s="10" customFormat="1" ht="15.75">
      <c r="A25" s="1">
        <v>22</v>
      </c>
      <c r="B25" s="79" t="s">
        <v>138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4">
        <f t="shared" si="3"/>
        <v>0</v>
      </c>
      <c r="P25" s="12">
        <f>Kiadás!C125</f>
        <v>0</v>
      </c>
    </row>
    <row r="26" spans="1:16" s="10" customFormat="1" ht="15.75">
      <c r="A26" s="1">
        <v>23</v>
      </c>
      <c r="B26" s="79" t="s">
        <v>163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4">
        <f t="shared" si="3"/>
        <v>0</v>
      </c>
      <c r="P26" s="12">
        <f>Kiadás!C134</f>
        <v>0</v>
      </c>
    </row>
    <row r="27" spans="1:16" s="10" customFormat="1" ht="15.75">
      <c r="A27" s="1">
        <v>24</v>
      </c>
      <c r="B27" s="79" t="s">
        <v>124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4">
        <f t="shared" si="3"/>
        <v>0</v>
      </c>
      <c r="P27" s="12">
        <f>Kiadás!C138</f>
        <v>0</v>
      </c>
    </row>
    <row r="28" spans="1:16" s="10" customFormat="1" ht="15.75">
      <c r="A28" s="1">
        <v>25</v>
      </c>
      <c r="B28" s="80" t="s">
        <v>8</v>
      </c>
      <c r="C28" s="14">
        <f>SUM(C17:C27)</f>
        <v>2560</v>
      </c>
      <c r="D28" s="14">
        <f aca="true" t="shared" si="4" ref="D28:O28">SUM(D17:D27)</f>
        <v>2644</v>
      </c>
      <c r="E28" s="14">
        <f t="shared" si="4"/>
        <v>3413</v>
      </c>
      <c r="F28" s="14">
        <f t="shared" si="4"/>
        <v>4306</v>
      </c>
      <c r="G28" s="14">
        <f t="shared" si="4"/>
        <v>5625</v>
      </c>
      <c r="H28" s="14">
        <f t="shared" si="4"/>
        <v>7769</v>
      </c>
      <c r="I28" s="14">
        <f t="shared" si="4"/>
        <v>4453</v>
      </c>
      <c r="J28" s="14">
        <f t="shared" si="4"/>
        <v>7299</v>
      </c>
      <c r="K28" s="14">
        <f t="shared" si="4"/>
        <v>5007</v>
      </c>
      <c r="L28" s="14">
        <f t="shared" si="4"/>
        <v>14607</v>
      </c>
      <c r="M28" s="14">
        <f t="shared" si="4"/>
        <v>2578</v>
      </c>
      <c r="N28" s="14">
        <f t="shared" si="4"/>
        <v>6508</v>
      </c>
      <c r="O28" s="14">
        <f t="shared" si="4"/>
        <v>66769</v>
      </c>
      <c r="P28" s="12"/>
    </row>
    <row r="29" spans="1:15" s="10" customFormat="1" ht="15.75">
      <c r="A29" s="1">
        <v>26</v>
      </c>
      <c r="B29" s="102" t="s">
        <v>177</v>
      </c>
      <c r="C29" s="167">
        <f>C5+C16-C28</f>
        <v>4846</v>
      </c>
      <c r="D29" s="167">
        <f aca="true" t="shared" si="5" ref="D29:N29">D5+D16-D28</f>
        <v>4099</v>
      </c>
      <c r="E29" s="167">
        <f t="shared" si="5"/>
        <v>3645</v>
      </c>
      <c r="F29" s="167">
        <f t="shared" si="5"/>
        <v>1638</v>
      </c>
      <c r="G29" s="167">
        <f t="shared" si="5"/>
        <v>6576</v>
      </c>
      <c r="H29" s="167">
        <f t="shared" si="5"/>
        <v>1015</v>
      </c>
      <c r="I29" s="167">
        <f t="shared" si="5"/>
        <v>1171</v>
      </c>
      <c r="J29" s="167">
        <f t="shared" si="5"/>
        <v>21</v>
      </c>
      <c r="K29" s="167">
        <f t="shared" si="5"/>
        <v>45</v>
      </c>
      <c r="L29" s="167">
        <f t="shared" si="5"/>
        <v>23</v>
      </c>
      <c r="M29" s="167">
        <f t="shared" si="5"/>
        <v>916</v>
      </c>
      <c r="N29" s="167">
        <f t="shared" si="5"/>
        <v>548</v>
      </c>
      <c r="O29" s="168">
        <f>SUM(N29)</f>
        <v>548</v>
      </c>
    </row>
    <row r="30" ht="15">
      <c r="O30" s="83"/>
    </row>
  </sheetData>
  <sheetProtection/>
  <mergeCells count="1">
    <mergeCell ref="A1:O1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&amp;R2. kimutatás</oddHeader>
    <oddFooter>&amp;C&amp;P.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2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7109375" style="0" customWidth="1"/>
    <col min="2" max="2" width="45.140625" style="0" customWidth="1"/>
    <col min="3" max="6" width="9.140625" style="0" customWidth="1"/>
  </cols>
  <sheetData>
    <row r="1" spans="1:6" s="2" customFormat="1" ht="35.25" customHeight="1">
      <c r="A1" s="193" t="s">
        <v>476</v>
      </c>
      <c r="B1" s="193"/>
      <c r="C1" s="193"/>
      <c r="D1" s="193"/>
      <c r="E1" s="193"/>
      <c r="F1" s="193"/>
    </row>
    <row r="2" s="2" customFormat="1" ht="15.75"/>
    <row r="3" spans="1:6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</row>
    <row r="4" spans="1:6" s="10" customFormat="1" ht="15.75">
      <c r="A4" s="1">
        <v>1</v>
      </c>
      <c r="B4" s="190" t="s">
        <v>9</v>
      </c>
      <c r="C4" s="6" t="s">
        <v>20</v>
      </c>
      <c r="D4" s="6" t="s">
        <v>21</v>
      </c>
      <c r="E4" s="6" t="s">
        <v>56</v>
      </c>
      <c r="F4" s="6" t="s">
        <v>133</v>
      </c>
    </row>
    <row r="5" spans="1:6" s="10" customFormat="1" ht="15.75">
      <c r="A5" s="1">
        <v>2</v>
      </c>
      <c r="B5" s="191"/>
      <c r="C5" s="6" t="s">
        <v>4</v>
      </c>
      <c r="D5" s="6" t="s">
        <v>4</v>
      </c>
      <c r="E5" s="6" t="s">
        <v>4</v>
      </c>
      <c r="F5" s="6" t="s">
        <v>4</v>
      </c>
    </row>
    <row r="6" spans="1:7" s="10" customFormat="1" ht="15.75">
      <c r="A6" s="1">
        <v>3</v>
      </c>
      <c r="B6" s="9" t="s">
        <v>114</v>
      </c>
      <c r="C6" s="67">
        <f>C7+C18</f>
        <v>0</v>
      </c>
      <c r="D6" s="67">
        <f>D7+D18</f>
        <v>0</v>
      </c>
      <c r="E6" s="67">
        <f>E7+E18</f>
        <v>0</v>
      </c>
      <c r="F6" s="67">
        <f>F7+F18</f>
        <v>0</v>
      </c>
      <c r="G6" s="12"/>
    </row>
    <row r="7" spans="1:7" s="10" customFormat="1" ht="31.5">
      <c r="A7" s="1">
        <v>4</v>
      </c>
      <c r="B7" s="8" t="s">
        <v>115</v>
      </c>
      <c r="C7" s="14">
        <f>SUM(C8:C17)</f>
        <v>0</v>
      </c>
      <c r="D7" s="14">
        <f>SUM(D8:D17)</f>
        <v>0</v>
      </c>
      <c r="E7" s="14">
        <f>SUM(E8:E17)</f>
        <v>0</v>
      </c>
      <c r="F7" s="14">
        <f>SUM(F8:F17)</f>
        <v>0</v>
      </c>
      <c r="G7" s="12"/>
    </row>
    <row r="8" spans="1:7" s="10" customFormat="1" ht="15.75" hidden="1">
      <c r="A8" s="1"/>
      <c r="B8" s="8"/>
      <c r="C8" s="14"/>
      <c r="D8" s="14"/>
      <c r="E8" s="14"/>
      <c r="F8" s="14"/>
      <c r="G8" s="12"/>
    </row>
    <row r="9" spans="1:7" s="10" customFormat="1" ht="15.75" hidden="1">
      <c r="A9" s="1"/>
      <c r="B9" s="8"/>
      <c r="C9" s="14"/>
      <c r="D9" s="14"/>
      <c r="E9" s="14"/>
      <c r="F9" s="14"/>
      <c r="G9" s="12"/>
    </row>
    <row r="10" spans="1:7" s="10" customFormat="1" ht="15.75" hidden="1">
      <c r="A10" s="1"/>
      <c r="B10" s="8"/>
      <c r="C10" s="14"/>
      <c r="D10" s="14"/>
      <c r="E10" s="14"/>
      <c r="F10" s="14"/>
      <c r="G10" s="12"/>
    </row>
    <row r="11" spans="1:7" s="10" customFormat="1" ht="15.75" hidden="1">
      <c r="A11" s="1"/>
      <c r="B11" s="8"/>
      <c r="C11" s="14"/>
      <c r="D11" s="14"/>
      <c r="E11" s="14"/>
      <c r="F11" s="14"/>
      <c r="G11" s="12"/>
    </row>
    <row r="12" spans="1:7" s="10" customFormat="1" ht="15.75" hidden="1">
      <c r="A12" s="1"/>
      <c r="B12" s="8"/>
      <c r="C12" s="14"/>
      <c r="D12" s="14"/>
      <c r="E12" s="14"/>
      <c r="F12" s="14"/>
      <c r="G12" s="12"/>
    </row>
    <row r="13" spans="1:7" s="10" customFormat="1" ht="15.75" hidden="1">
      <c r="A13" s="1"/>
      <c r="B13" s="8"/>
      <c r="C13" s="14"/>
      <c r="D13" s="14"/>
      <c r="E13" s="14"/>
      <c r="F13" s="14"/>
      <c r="G13" s="12"/>
    </row>
    <row r="14" spans="1:7" s="10" customFormat="1" ht="15.75" hidden="1">
      <c r="A14" s="1"/>
      <c r="B14" s="8"/>
      <c r="C14" s="14"/>
      <c r="D14" s="14"/>
      <c r="E14" s="14"/>
      <c r="F14" s="14"/>
      <c r="G14" s="12"/>
    </row>
    <row r="15" spans="1:7" s="10" customFormat="1" ht="15.75" hidden="1">
      <c r="A15" s="1"/>
      <c r="B15" s="8"/>
      <c r="C15" s="14"/>
      <c r="D15" s="14"/>
      <c r="E15" s="14"/>
      <c r="F15" s="14"/>
      <c r="G15" s="12"/>
    </row>
    <row r="16" spans="1:7" s="10" customFormat="1" ht="15.75" hidden="1">
      <c r="A16" s="1"/>
      <c r="B16" s="8"/>
      <c r="C16" s="14"/>
      <c r="D16" s="14"/>
      <c r="E16" s="14"/>
      <c r="F16" s="14"/>
      <c r="G16" s="12"/>
    </row>
    <row r="17" spans="1:7" s="10" customFormat="1" ht="15.75" hidden="1">
      <c r="A17" s="1"/>
      <c r="B17" s="8"/>
      <c r="C17" s="14"/>
      <c r="D17" s="14"/>
      <c r="E17" s="14"/>
      <c r="F17" s="14"/>
      <c r="G17" s="12"/>
    </row>
    <row r="18" spans="1:7" s="10" customFormat="1" ht="15.75">
      <c r="A18" s="1">
        <v>5</v>
      </c>
      <c r="B18" s="8" t="s">
        <v>116</v>
      </c>
      <c r="C18" s="14">
        <v>0</v>
      </c>
      <c r="D18" s="14">
        <v>0</v>
      </c>
      <c r="E18" s="14">
        <v>0</v>
      </c>
      <c r="F18" s="14">
        <v>0</v>
      </c>
      <c r="G18" s="12"/>
    </row>
    <row r="19" spans="1:7" s="10" customFormat="1" ht="15.75" hidden="1">
      <c r="A19" s="1"/>
      <c r="B19" s="8"/>
      <c r="C19" s="14"/>
      <c r="D19" s="14"/>
      <c r="E19" s="14"/>
      <c r="F19" s="14"/>
      <c r="G19" s="12"/>
    </row>
    <row r="20" spans="1:7" s="10" customFormat="1" ht="15.75" hidden="1">
      <c r="A20" s="1"/>
      <c r="B20" s="8"/>
      <c r="C20" s="14"/>
      <c r="D20" s="14"/>
      <c r="E20" s="14"/>
      <c r="F20" s="14"/>
      <c r="G20" s="12"/>
    </row>
    <row r="21" spans="1:7" s="10" customFormat="1" ht="15.75" hidden="1">
      <c r="A21" s="1"/>
      <c r="B21" s="8"/>
      <c r="C21" s="14"/>
      <c r="D21" s="14"/>
      <c r="E21" s="14"/>
      <c r="F21" s="14"/>
      <c r="G21" s="12"/>
    </row>
    <row r="22" spans="1:7" s="10" customFormat="1" ht="15.75" hidden="1">
      <c r="A22" s="1"/>
      <c r="B22" s="8"/>
      <c r="C22" s="14"/>
      <c r="D22" s="14"/>
      <c r="E22" s="14"/>
      <c r="F22" s="14"/>
      <c r="G22" s="12"/>
    </row>
    <row r="23" spans="1:7" s="10" customFormat="1" ht="15.75" hidden="1">
      <c r="A23" s="1"/>
      <c r="B23" s="8"/>
      <c r="C23" s="14"/>
      <c r="D23" s="14"/>
      <c r="E23" s="14"/>
      <c r="F23" s="14"/>
      <c r="G23" s="12"/>
    </row>
    <row r="24" spans="1:7" s="10" customFormat="1" ht="15.75" hidden="1">
      <c r="A24" s="1"/>
      <c r="B24" s="8"/>
      <c r="C24" s="14"/>
      <c r="D24" s="14"/>
      <c r="E24" s="14"/>
      <c r="F24" s="14"/>
      <c r="G24" s="12"/>
    </row>
    <row r="25" spans="1:7" s="10" customFormat="1" ht="15.75" hidden="1">
      <c r="A25" s="1"/>
      <c r="B25" s="8"/>
      <c r="C25" s="14"/>
      <c r="D25" s="14"/>
      <c r="E25" s="14"/>
      <c r="F25" s="14"/>
      <c r="G25" s="12"/>
    </row>
    <row r="26" spans="1:7" s="10" customFormat="1" ht="15.75" hidden="1">
      <c r="A26" s="1"/>
      <c r="B26" s="8"/>
      <c r="C26" s="14"/>
      <c r="D26" s="14"/>
      <c r="E26" s="14"/>
      <c r="F26" s="14"/>
      <c r="G26" s="12"/>
    </row>
    <row r="27" spans="1:7" s="10" customFormat="1" ht="15.75" hidden="1">
      <c r="A27" s="1"/>
      <c r="B27" s="8"/>
      <c r="C27" s="14"/>
      <c r="D27" s="14"/>
      <c r="E27" s="14"/>
      <c r="F27" s="14"/>
      <c r="G27" s="12"/>
    </row>
    <row r="28" spans="1:7" s="10" customFormat="1" ht="15.75" hidden="1">
      <c r="A28" s="1"/>
      <c r="B28" s="8"/>
      <c r="C28" s="14"/>
      <c r="D28" s="14"/>
      <c r="E28" s="14"/>
      <c r="F28" s="14"/>
      <c r="G28" s="12"/>
    </row>
  </sheetData>
  <sheetProtection/>
  <mergeCells count="2">
    <mergeCell ref="A1:F1"/>
    <mergeCell ref="B4:B5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&amp;R3. kimutatás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2013-02-28T14:51:37Z</cp:lastPrinted>
  <dcterms:created xsi:type="dcterms:W3CDTF">2011-02-02T09:24:37Z</dcterms:created>
  <dcterms:modified xsi:type="dcterms:W3CDTF">2013-02-28T14:52:38Z</dcterms:modified>
  <cp:category/>
  <cp:version/>
  <cp:contentType/>
  <cp:contentStatus/>
</cp:coreProperties>
</file>